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haywoodtn-my.sharepoint.com/personal/budgetdirector_haywoodtn_gov/Documents/Desktop/September 26 ME/"/>
    </mc:Choice>
  </mc:AlternateContent>
  <xr:revisionPtr revIDLastSave="0" documentId="8_{43774ADA-C306-4F3F-B7A4-5675D9FAB255}" xr6:coauthVersionLast="47" xr6:coauthVersionMax="47" xr10:uidLastSave="{00000000-0000-0000-0000-000000000000}"/>
  <bookViews>
    <workbookView xWindow="-108" yWindow="-108" windowWidth="30936" windowHeight="16776" firstSheet="4" activeTab="4" xr2:uid="{00000000-000D-0000-FFFF-FFFF00000000}"/>
  </bookViews>
  <sheets>
    <sheet name="August 31, 2021" sheetId="1" r:id="rId1"/>
    <sheet name="balance FY21-22" sheetId="3" r:id="rId2"/>
    <sheet name="October 31, 2021" sheetId="2" state="hidden" r:id="rId3"/>
    <sheet name="balance FY23-24 YTD" sheetId="4" r:id="rId4"/>
    <sheet name="Sept ME Trustee Balance Check" sheetId="11" r:id="rId5"/>
  </sheets>
  <definedNames>
    <definedName name="_xlnm.Print_Area" localSheetId="0">'August 31, 2021'!$A$17:$Q$38</definedName>
    <definedName name="_xlnm.Print_Area" localSheetId="1">'balance FY21-22'!$A$1:$P$73</definedName>
    <definedName name="_xlnm.Print_Area" localSheetId="3">'balance FY23-24 YTD'!$A$1:$P$15</definedName>
    <definedName name="_xlnm.Print_Area" localSheetId="2">'October 31, 2021'!$A$17:$P$54</definedName>
    <definedName name="_xlnm.Print_Area" localSheetId="4">'Sept ME Trustee Balance Check'!$A$1:$O$14</definedName>
    <definedName name="_xlnm.Print_Titles" localSheetId="1">'balance FY21-22'!$4:$5</definedName>
    <definedName name="_xlnm.Print_Titles" localSheetId="3">'balance FY23-24 YTD'!$4:$5</definedName>
    <definedName name="_xlnm.Print_Titles" localSheetId="4">'Sept ME Trustee Balance Check'!$4:$5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 i="11" l="1"/>
  <c r="O14" i="11"/>
  <c r="N14" i="11"/>
  <c r="M14" i="11"/>
  <c r="L14" i="11"/>
  <c r="K14" i="11"/>
  <c r="H14" i="11"/>
  <c r="G14" i="11"/>
  <c r="F14" i="11"/>
  <c r="E14" i="11"/>
  <c r="D14" i="11"/>
  <c r="C14" i="11"/>
  <c r="O13" i="11"/>
  <c r="O12" i="11"/>
  <c r="O10" i="11"/>
  <c r="O9" i="11"/>
  <c r="O8" i="11"/>
  <c r="O6" i="11"/>
  <c r="O7" i="11" l="1"/>
  <c r="B14" i="11"/>
  <c r="O9" i="4"/>
  <c r="B9" i="4"/>
  <c r="D9" i="4"/>
  <c r="N9" i="4" l="1"/>
  <c r="C14" i="4"/>
  <c r="D14" i="4"/>
  <c r="E14" i="4"/>
  <c r="F14" i="4"/>
  <c r="G14" i="4"/>
  <c r="H14" i="4"/>
  <c r="I14" i="4"/>
  <c r="J14" i="4"/>
  <c r="K14" i="4"/>
  <c r="L14" i="4"/>
  <c r="M14" i="4"/>
  <c r="N14" i="4"/>
  <c r="O14" i="4"/>
  <c r="C9" i="4"/>
  <c r="E9" i="4"/>
  <c r="F9" i="4"/>
  <c r="H9" i="4"/>
  <c r="I9" i="4"/>
  <c r="K9" i="4"/>
  <c r="L9" i="4"/>
  <c r="B14" i="4"/>
  <c r="M9" i="4"/>
  <c r="H15" i="4" l="1"/>
  <c r="J15" i="4"/>
  <c r="M15" i="4"/>
  <c r="G15" i="4"/>
  <c r="D15" i="4"/>
  <c r="O15" i="4"/>
  <c r="E15" i="4"/>
  <c r="K15" i="4"/>
  <c r="I15" i="4"/>
  <c r="C15" i="4"/>
  <c r="B15" i="4"/>
  <c r="L15" i="4"/>
  <c r="F15" i="4"/>
  <c r="N15" i="4"/>
  <c r="P8" i="4" l="1"/>
  <c r="P7" i="4" l="1"/>
  <c r="P10" i="4" l="1"/>
  <c r="P12" i="4"/>
  <c r="P13" i="4"/>
  <c r="P6" i="4"/>
  <c r="P9" i="4" s="1"/>
  <c r="N68" i="3"/>
  <c r="P68" i="3" s="1"/>
  <c r="O71" i="3"/>
  <c r="N71" i="3"/>
  <c r="M71" i="3"/>
  <c r="M72" i="3" s="1"/>
  <c r="L71" i="3"/>
  <c r="K71" i="3"/>
  <c r="J71" i="3"/>
  <c r="I71" i="3"/>
  <c r="H71" i="3"/>
  <c r="G71" i="3"/>
  <c r="F71" i="3"/>
  <c r="E71" i="3"/>
  <c r="D71" i="3"/>
  <c r="C71" i="3"/>
  <c r="B71" i="3"/>
  <c r="P70" i="3"/>
  <c r="P69" i="3"/>
  <c r="P74" i="3"/>
  <c r="O64" i="3"/>
  <c r="N64" i="3"/>
  <c r="M64" i="3"/>
  <c r="L64" i="3"/>
  <c r="K64" i="3"/>
  <c r="J64" i="3"/>
  <c r="J72" i="3" s="1"/>
  <c r="I64" i="3"/>
  <c r="H64" i="3"/>
  <c r="G64" i="3"/>
  <c r="F64" i="3"/>
  <c r="E64" i="3"/>
  <c r="D64" i="3"/>
  <c r="C64" i="3"/>
  <c r="B64" i="3"/>
  <c r="P63" i="3"/>
  <c r="P62" i="3"/>
  <c r="P61" i="3"/>
  <c r="P59" i="3"/>
  <c r="O56" i="3"/>
  <c r="M56" i="3"/>
  <c r="L56" i="3"/>
  <c r="K56" i="3"/>
  <c r="J56" i="3"/>
  <c r="I56" i="3"/>
  <c r="H56" i="3"/>
  <c r="G56" i="3"/>
  <c r="F56" i="3"/>
  <c r="E56" i="3"/>
  <c r="D56" i="3"/>
  <c r="C56" i="3"/>
  <c r="B56" i="3"/>
  <c r="P55" i="3"/>
  <c r="P54" i="3"/>
  <c r="N56" i="3"/>
  <c r="O48" i="3"/>
  <c r="M48" i="3"/>
  <c r="L48" i="3"/>
  <c r="K48" i="3"/>
  <c r="J48" i="3"/>
  <c r="I48" i="3"/>
  <c r="H48" i="3"/>
  <c r="G48" i="3"/>
  <c r="F48" i="3"/>
  <c r="E48" i="3"/>
  <c r="D48" i="3"/>
  <c r="B48" i="3"/>
  <c r="P47" i="3"/>
  <c r="C48" i="3"/>
  <c r="P45" i="3"/>
  <c r="N48" i="3"/>
  <c r="L72" i="3" l="1"/>
  <c r="G72" i="3"/>
  <c r="B72" i="3"/>
  <c r="N72" i="3"/>
  <c r="K72" i="3"/>
  <c r="F72" i="3"/>
  <c r="H72" i="3"/>
  <c r="P11" i="4"/>
  <c r="P14" i="4" s="1"/>
  <c r="P15" i="4" s="1"/>
  <c r="E72" i="3"/>
  <c r="D72" i="3"/>
  <c r="C72" i="3"/>
  <c r="O72" i="3"/>
  <c r="P71" i="3"/>
  <c r="I72" i="3"/>
  <c r="P64" i="3"/>
  <c r="P53" i="3"/>
  <c r="P56" i="3" s="1"/>
  <c r="P46" i="3"/>
  <c r="P48" i="3" s="1"/>
  <c r="N37" i="3"/>
  <c r="B43" i="3"/>
  <c r="P72" i="3" l="1"/>
  <c r="C38" i="3"/>
  <c r="C40" i="3" s="1"/>
  <c r="D40" i="3"/>
  <c r="E40" i="3"/>
  <c r="F40" i="3"/>
  <c r="G40" i="3"/>
  <c r="H40" i="3"/>
  <c r="I40" i="3"/>
  <c r="J40" i="3"/>
  <c r="K40" i="3"/>
  <c r="L40" i="3"/>
  <c r="M40" i="3"/>
  <c r="N40" i="3"/>
  <c r="O40" i="3"/>
  <c r="P43" i="3"/>
  <c r="B40" i="3"/>
  <c r="P39" i="3"/>
  <c r="P37" i="3"/>
  <c r="P35" i="3"/>
  <c r="O32" i="3"/>
  <c r="N32" i="3"/>
  <c r="M32" i="3"/>
  <c r="L32" i="3"/>
  <c r="K32" i="3"/>
  <c r="J32" i="3"/>
  <c r="I32" i="3"/>
  <c r="H32" i="3"/>
  <c r="G32" i="3"/>
  <c r="F32" i="3"/>
  <c r="E32" i="3"/>
  <c r="D32" i="3"/>
  <c r="P31" i="3"/>
  <c r="C30" i="3"/>
  <c r="C32" i="3" s="1"/>
  <c r="B30" i="3"/>
  <c r="B32" i="3" s="1"/>
  <c r="P29" i="3"/>
  <c r="O25" i="3"/>
  <c r="M25" i="3"/>
  <c r="L25" i="3"/>
  <c r="K25" i="3"/>
  <c r="J25" i="3"/>
  <c r="I25" i="3"/>
  <c r="H25" i="3"/>
  <c r="G25" i="3"/>
  <c r="F25" i="3"/>
  <c r="E25" i="3"/>
  <c r="D25" i="3"/>
  <c r="B25" i="3"/>
  <c r="P24" i="3"/>
  <c r="C23" i="3"/>
  <c r="P23" i="3" s="1"/>
  <c r="N22" i="3"/>
  <c r="P22" i="3" s="1"/>
  <c r="O18" i="3"/>
  <c r="N18" i="3"/>
  <c r="M18" i="3"/>
  <c r="L18" i="3"/>
  <c r="K18" i="3"/>
  <c r="J18" i="3"/>
  <c r="I18" i="3"/>
  <c r="H18" i="3"/>
  <c r="G18" i="3"/>
  <c r="F18" i="3"/>
  <c r="E18" i="3"/>
  <c r="D18" i="3"/>
  <c r="C18" i="3"/>
  <c r="B18" i="3"/>
  <c r="P17" i="3"/>
  <c r="P16" i="3"/>
  <c r="P15" i="3"/>
  <c r="O11" i="3"/>
  <c r="O13" i="3" s="1"/>
  <c r="N11" i="3"/>
  <c r="N13" i="3" s="1"/>
  <c r="M11" i="3"/>
  <c r="M13" i="3" s="1"/>
  <c r="L11" i="3"/>
  <c r="L12" i="3" s="1"/>
  <c r="K11" i="3"/>
  <c r="K12" i="3" s="1"/>
  <c r="J11" i="3"/>
  <c r="J12" i="3" s="1"/>
  <c r="I11" i="3"/>
  <c r="I13" i="3" s="1"/>
  <c r="H11" i="3"/>
  <c r="H13" i="3" s="1"/>
  <c r="G11" i="3"/>
  <c r="G13" i="3" s="1"/>
  <c r="F11" i="3"/>
  <c r="F12" i="3" s="1"/>
  <c r="E11" i="3"/>
  <c r="E12" i="3" s="1"/>
  <c r="D11" i="3"/>
  <c r="D12" i="3" s="1"/>
  <c r="B11" i="3"/>
  <c r="B13" i="3" s="1"/>
  <c r="P10" i="3"/>
  <c r="C9" i="3"/>
  <c r="C11" i="3" s="1"/>
  <c r="P8" i="3"/>
  <c r="P6" i="3"/>
  <c r="P54" i="2"/>
  <c r="B49" i="2"/>
  <c r="B51" i="2" s="1"/>
  <c r="C49" i="2"/>
  <c r="C51" i="2" s="1"/>
  <c r="O51" i="2"/>
  <c r="M51" i="2"/>
  <c r="L51" i="2"/>
  <c r="K51" i="2"/>
  <c r="J51" i="2"/>
  <c r="I51" i="2"/>
  <c r="H51" i="2"/>
  <c r="G51" i="2"/>
  <c r="F51" i="2"/>
  <c r="E51" i="2"/>
  <c r="D51" i="2"/>
  <c r="P50" i="2"/>
  <c r="P48" i="2"/>
  <c r="N51" i="2"/>
  <c r="D44" i="2"/>
  <c r="E44" i="2"/>
  <c r="F44" i="2"/>
  <c r="G44" i="2"/>
  <c r="H44" i="2"/>
  <c r="I44" i="2"/>
  <c r="J44" i="2"/>
  <c r="K44" i="2"/>
  <c r="L44" i="2"/>
  <c r="M44" i="2"/>
  <c r="O44" i="2"/>
  <c r="B44" i="2"/>
  <c r="C37" i="2"/>
  <c r="D37" i="2"/>
  <c r="E37" i="2"/>
  <c r="F37" i="2"/>
  <c r="G37" i="2"/>
  <c r="H37" i="2"/>
  <c r="I37" i="2"/>
  <c r="J37" i="2"/>
  <c r="K37" i="2"/>
  <c r="L37" i="2"/>
  <c r="M37" i="2"/>
  <c r="N37" i="2"/>
  <c r="O37" i="2"/>
  <c r="B37" i="2"/>
  <c r="D30" i="2"/>
  <c r="D32" i="2" s="1"/>
  <c r="E30" i="2"/>
  <c r="E32" i="2" s="1"/>
  <c r="F30" i="2"/>
  <c r="F32" i="2" s="1"/>
  <c r="G30" i="2"/>
  <c r="G32" i="2" s="1"/>
  <c r="G39" i="2" s="1"/>
  <c r="H30" i="2"/>
  <c r="H31" i="2" s="1"/>
  <c r="I30" i="2"/>
  <c r="I31" i="2" s="1"/>
  <c r="J30" i="2"/>
  <c r="J31" i="2" s="1"/>
  <c r="J38" i="2" s="1"/>
  <c r="K30" i="2"/>
  <c r="L30" i="2"/>
  <c r="L32" i="2" s="1"/>
  <c r="M30" i="2"/>
  <c r="M32" i="2" s="1"/>
  <c r="M39" i="2" s="1"/>
  <c r="N30" i="2"/>
  <c r="N31" i="2" s="1"/>
  <c r="O30" i="2"/>
  <c r="O31" i="2" s="1"/>
  <c r="D31" i="2"/>
  <c r="K31" i="2"/>
  <c r="K32" i="2"/>
  <c r="B30" i="2"/>
  <c r="B31" i="2" s="1"/>
  <c r="N41" i="2"/>
  <c r="P41" i="2" s="1"/>
  <c r="C42" i="2"/>
  <c r="P42" i="2" s="1"/>
  <c r="P43" i="2"/>
  <c r="P36" i="2"/>
  <c r="P35" i="2"/>
  <c r="P34" i="2"/>
  <c r="P29" i="2"/>
  <c r="C28" i="2"/>
  <c r="C30" i="2" s="1"/>
  <c r="C31" i="2" s="1"/>
  <c r="P27" i="2"/>
  <c r="P25" i="2"/>
  <c r="C34" i="1"/>
  <c r="P34" i="1" s="1"/>
  <c r="P33" i="1"/>
  <c r="P35" i="1"/>
  <c r="P29" i="1"/>
  <c r="C28" i="1"/>
  <c r="P28" i="1" s="1"/>
  <c r="P27" i="1"/>
  <c r="P30" i="1"/>
  <c r="P25" i="1"/>
  <c r="F31" i="1"/>
  <c r="F37" i="1" s="1"/>
  <c r="G31" i="1"/>
  <c r="G37" i="1" s="1"/>
  <c r="H31" i="1"/>
  <c r="H37" i="1" s="1"/>
  <c r="I31" i="1"/>
  <c r="I37" i="1" s="1"/>
  <c r="J31" i="1"/>
  <c r="J37" i="1" s="1"/>
  <c r="K31" i="1"/>
  <c r="K37" i="1" s="1"/>
  <c r="L31" i="1"/>
  <c r="L37" i="1" s="1"/>
  <c r="M31" i="1"/>
  <c r="M37" i="1" s="1"/>
  <c r="N31" i="1"/>
  <c r="N37" i="1" s="1"/>
  <c r="O31" i="1"/>
  <c r="O37" i="1" s="1"/>
  <c r="B31" i="1"/>
  <c r="B37" i="1" s="1"/>
  <c r="D31" i="1"/>
  <c r="D37" i="1" s="1"/>
  <c r="E31" i="1"/>
  <c r="E37" i="1" s="1"/>
  <c r="M46" i="2" l="1"/>
  <c r="M53" i="2" s="1"/>
  <c r="G31" i="2"/>
  <c r="F31" i="2"/>
  <c r="F38" i="2" s="1"/>
  <c r="F45" i="2" s="1"/>
  <c r="F52" i="2" s="1"/>
  <c r="P37" i="2"/>
  <c r="J45" i="2"/>
  <c r="J52" i="2" s="1"/>
  <c r="I38" i="2"/>
  <c r="I45" i="2" s="1"/>
  <c r="I52" i="2" s="1"/>
  <c r="D39" i="2"/>
  <c r="B38" i="2"/>
  <c r="B45" i="2" s="1"/>
  <c r="B52" i="2" s="1"/>
  <c r="E31" i="2"/>
  <c r="D38" i="2"/>
  <c r="D45" i="2" s="1"/>
  <c r="D52" i="2" s="1"/>
  <c r="J32" i="2"/>
  <c r="J39" i="2" s="1"/>
  <c r="J46" i="2" s="1"/>
  <c r="J53" i="2" s="1"/>
  <c r="P44" i="2"/>
  <c r="O38" i="2"/>
  <c r="O45" i="2" s="1"/>
  <c r="O52" i="2" s="1"/>
  <c r="C38" i="2"/>
  <c r="G46" i="2"/>
  <c r="G53" i="2" s="1"/>
  <c r="G20" i="3"/>
  <c r="G27" i="3" s="1"/>
  <c r="G34" i="3" s="1"/>
  <c r="G42" i="3" s="1"/>
  <c r="G50" i="3" s="1"/>
  <c r="G58" i="3" s="1"/>
  <c r="G66" i="3" s="1"/>
  <c r="H20" i="3"/>
  <c r="H27" i="3" s="1"/>
  <c r="H34" i="3" s="1"/>
  <c r="H42" i="3" s="1"/>
  <c r="H50" i="3" s="1"/>
  <c r="H58" i="3" s="1"/>
  <c r="H66" i="3" s="1"/>
  <c r="N20" i="3"/>
  <c r="F19" i="3"/>
  <c r="F26" i="3" s="1"/>
  <c r="F33" i="3" s="1"/>
  <c r="F41" i="3" s="1"/>
  <c r="F49" i="3" s="1"/>
  <c r="F57" i="3" s="1"/>
  <c r="F65" i="3" s="1"/>
  <c r="L19" i="3"/>
  <c r="L26" i="3" s="1"/>
  <c r="L33" i="3" s="1"/>
  <c r="L41" i="3" s="1"/>
  <c r="L49" i="3" s="1"/>
  <c r="L57" i="3" s="1"/>
  <c r="L65" i="3" s="1"/>
  <c r="M20" i="3"/>
  <c r="M27" i="3" s="1"/>
  <c r="M34" i="3" s="1"/>
  <c r="M42" i="3" s="1"/>
  <c r="M50" i="3" s="1"/>
  <c r="M58" i="3" s="1"/>
  <c r="M66" i="3" s="1"/>
  <c r="D19" i="3"/>
  <c r="D26" i="3" s="1"/>
  <c r="D33" i="3" s="1"/>
  <c r="D41" i="3" s="1"/>
  <c r="D49" i="3" s="1"/>
  <c r="D57" i="3" s="1"/>
  <c r="D65" i="3" s="1"/>
  <c r="J19" i="3"/>
  <c r="J26" i="3" s="1"/>
  <c r="J33" i="3" s="1"/>
  <c r="J41" i="3" s="1"/>
  <c r="J49" i="3" s="1"/>
  <c r="J57" i="3" s="1"/>
  <c r="J65" i="3" s="1"/>
  <c r="P18" i="3"/>
  <c r="P38" i="3"/>
  <c r="P40" i="3" s="1"/>
  <c r="I20" i="3"/>
  <c r="I27" i="3" s="1"/>
  <c r="I34" i="3" s="1"/>
  <c r="I42" i="3" s="1"/>
  <c r="I50" i="3" s="1"/>
  <c r="I58" i="3" s="1"/>
  <c r="I66" i="3" s="1"/>
  <c r="O20" i="3"/>
  <c r="O27" i="3" s="1"/>
  <c r="O34" i="3" s="1"/>
  <c r="O42" i="3" s="1"/>
  <c r="O50" i="3" s="1"/>
  <c r="O58" i="3" s="1"/>
  <c r="O66" i="3" s="1"/>
  <c r="G12" i="3"/>
  <c r="G19" i="3" s="1"/>
  <c r="G26" i="3" s="1"/>
  <c r="G33" i="3" s="1"/>
  <c r="G41" i="3" s="1"/>
  <c r="G49" i="3" s="1"/>
  <c r="G57" i="3" s="1"/>
  <c r="G65" i="3" s="1"/>
  <c r="E19" i="3"/>
  <c r="E26" i="3" s="1"/>
  <c r="E33" i="3" s="1"/>
  <c r="E41" i="3" s="1"/>
  <c r="E49" i="3" s="1"/>
  <c r="E57" i="3" s="1"/>
  <c r="E65" i="3" s="1"/>
  <c r="K19" i="3"/>
  <c r="K26" i="3" s="1"/>
  <c r="K33" i="3" s="1"/>
  <c r="K41" i="3" s="1"/>
  <c r="K49" i="3" s="1"/>
  <c r="K57" i="3" s="1"/>
  <c r="K65" i="3" s="1"/>
  <c r="M12" i="3"/>
  <c r="M19" i="3" s="1"/>
  <c r="M26" i="3" s="1"/>
  <c r="M33" i="3" s="1"/>
  <c r="M41" i="3" s="1"/>
  <c r="M49" i="3" s="1"/>
  <c r="M57" i="3" s="1"/>
  <c r="M65" i="3" s="1"/>
  <c r="P25" i="3"/>
  <c r="N12" i="3"/>
  <c r="N19" i="3" s="1"/>
  <c r="B20" i="3"/>
  <c r="B27" i="3" s="1"/>
  <c r="B34" i="3" s="1"/>
  <c r="B42" i="3" s="1"/>
  <c r="B50" i="3" s="1"/>
  <c r="B58" i="3" s="1"/>
  <c r="B66" i="3" s="1"/>
  <c r="B12" i="3"/>
  <c r="B19" i="3" s="1"/>
  <c r="B26" i="3" s="1"/>
  <c r="B33" i="3" s="1"/>
  <c r="B41" i="3" s="1"/>
  <c r="B49" i="3" s="1"/>
  <c r="B57" i="3" s="1"/>
  <c r="B65" i="3" s="1"/>
  <c r="O12" i="3"/>
  <c r="O19" i="3" s="1"/>
  <c r="O26" i="3" s="1"/>
  <c r="O33" i="3" s="1"/>
  <c r="O41" i="3" s="1"/>
  <c r="O49" i="3" s="1"/>
  <c r="O57" i="3" s="1"/>
  <c r="O65" i="3" s="1"/>
  <c r="H12" i="3"/>
  <c r="H19" i="3" s="1"/>
  <c r="H26" i="3" s="1"/>
  <c r="H33" i="3" s="1"/>
  <c r="H41" i="3" s="1"/>
  <c r="H49" i="3" s="1"/>
  <c r="H57" i="3" s="1"/>
  <c r="H65" i="3" s="1"/>
  <c r="I12" i="3"/>
  <c r="I19" i="3" s="1"/>
  <c r="I26" i="3" s="1"/>
  <c r="I33" i="3" s="1"/>
  <c r="I41" i="3" s="1"/>
  <c r="I49" i="3" s="1"/>
  <c r="I57" i="3" s="1"/>
  <c r="I65" i="3" s="1"/>
  <c r="N25" i="3"/>
  <c r="C13" i="3"/>
  <c r="C20" i="3" s="1"/>
  <c r="C12" i="3"/>
  <c r="C19" i="3" s="1"/>
  <c r="P30" i="3"/>
  <c r="P32" i="3" s="1"/>
  <c r="C25" i="3"/>
  <c r="D13" i="3"/>
  <c r="D20" i="3" s="1"/>
  <c r="D27" i="3" s="1"/>
  <c r="D34" i="3" s="1"/>
  <c r="D42" i="3" s="1"/>
  <c r="D50" i="3" s="1"/>
  <c r="D58" i="3" s="1"/>
  <c r="D66" i="3" s="1"/>
  <c r="J13" i="3"/>
  <c r="J20" i="3" s="1"/>
  <c r="J27" i="3" s="1"/>
  <c r="J34" i="3" s="1"/>
  <c r="J42" i="3" s="1"/>
  <c r="J50" i="3" s="1"/>
  <c r="J58" i="3" s="1"/>
  <c r="J66" i="3" s="1"/>
  <c r="E13" i="3"/>
  <c r="E20" i="3" s="1"/>
  <c r="E27" i="3" s="1"/>
  <c r="E34" i="3" s="1"/>
  <c r="E42" i="3" s="1"/>
  <c r="E50" i="3" s="1"/>
  <c r="E58" i="3" s="1"/>
  <c r="E66" i="3" s="1"/>
  <c r="K13" i="3"/>
  <c r="K20" i="3" s="1"/>
  <c r="K27" i="3" s="1"/>
  <c r="K34" i="3" s="1"/>
  <c r="K42" i="3" s="1"/>
  <c r="K50" i="3" s="1"/>
  <c r="K58" i="3" s="1"/>
  <c r="K66" i="3" s="1"/>
  <c r="P9" i="3"/>
  <c r="P11" i="3" s="1"/>
  <c r="P12" i="3" s="1"/>
  <c r="F13" i="3"/>
  <c r="F20" i="3" s="1"/>
  <c r="F27" i="3" s="1"/>
  <c r="F34" i="3" s="1"/>
  <c r="F42" i="3" s="1"/>
  <c r="F50" i="3" s="1"/>
  <c r="F58" i="3" s="1"/>
  <c r="F66" i="3" s="1"/>
  <c r="L13" i="3"/>
  <c r="L20" i="3" s="1"/>
  <c r="L27" i="3" s="1"/>
  <c r="L34" i="3" s="1"/>
  <c r="L42" i="3" s="1"/>
  <c r="L50" i="3" s="1"/>
  <c r="L58" i="3" s="1"/>
  <c r="L66" i="3" s="1"/>
  <c r="B32" i="2"/>
  <c r="B39" i="2" s="1"/>
  <c r="B46" i="2" s="1"/>
  <c r="B53" i="2" s="1"/>
  <c r="M31" i="2"/>
  <c r="M38" i="2" s="1"/>
  <c r="M45" i="2" s="1"/>
  <c r="M52" i="2" s="1"/>
  <c r="L31" i="2"/>
  <c r="L38" i="2" s="1"/>
  <c r="L45" i="2" s="1"/>
  <c r="L52" i="2" s="1"/>
  <c r="N44" i="2"/>
  <c r="N38" i="2"/>
  <c r="H38" i="2"/>
  <c r="H45" i="2" s="1"/>
  <c r="H52" i="2" s="1"/>
  <c r="G38" i="2"/>
  <c r="G45" i="2" s="1"/>
  <c r="G52" i="2" s="1"/>
  <c r="C44" i="2"/>
  <c r="L39" i="2"/>
  <c r="L46" i="2" s="1"/>
  <c r="L53" i="2" s="1"/>
  <c r="F39" i="2"/>
  <c r="F46" i="2" s="1"/>
  <c r="F53" i="2" s="1"/>
  <c r="K39" i="2"/>
  <c r="K46" i="2" s="1"/>
  <c r="K53" i="2" s="1"/>
  <c r="E39" i="2"/>
  <c r="E46" i="2" s="1"/>
  <c r="E53" i="2" s="1"/>
  <c r="D46" i="2"/>
  <c r="D53" i="2" s="1"/>
  <c r="P49" i="2"/>
  <c r="P51" i="2" s="1"/>
  <c r="K38" i="2"/>
  <c r="K45" i="2" s="1"/>
  <c r="K52" i="2" s="1"/>
  <c r="E38" i="2"/>
  <c r="E45" i="2" s="1"/>
  <c r="E52" i="2" s="1"/>
  <c r="O32" i="2"/>
  <c r="O39" i="2" s="1"/>
  <c r="O46" i="2" s="1"/>
  <c r="O53" i="2" s="1"/>
  <c r="C32" i="2"/>
  <c r="C39" i="2" s="1"/>
  <c r="I32" i="2"/>
  <c r="I39" i="2" s="1"/>
  <c r="I46" i="2" s="1"/>
  <c r="I53" i="2" s="1"/>
  <c r="N32" i="2"/>
  <c r="N39" i="2" s="1"/>
  <c r="H32" i="2"/>
  <c r="H39" i="2" s="1"/>
  <c r="H46" i="2" s="1"/>
  <c r="H53" i="2" s="1"/>
  <c r="P28" i="2"/>
  <c r="P30" i="2" s="1"/>
  <c r="C31" i="1"/>
  <c r="C37" i="1" s="1"/>
  <c r="P37" i="1" s="1"/>
  <c r="C45" i="2" l="1"/>
  <c r="C52" i="2" s="1"/>
  <c r="C26" i="3"/>
  <c r="C33" i="3" s="1"/>
  <c r="C41" i="3" s="1"/>
  <c r="C49" i="3" s="1"/>
  <c r="C57" i="3" s="1"/>
  <c r="C65" i="3" s="1"/>
  <c r="C27" i="3"/>
  <c r="C34" i="3" s="1"/>
  <c r="C42" i="3" s="1"/>
  <c r="C50" i="3" s="1"/>
  <c r="C58" i="3" s="1"/>
  <c r="C66" i="3" s="1"/>
  <c r="C75" i="3" s="1"/>
  <c r="F75" i="3"/>
  <c r="F73" i="3"/>
  <c r="G75" i="3"/>
  <c r="G73" i="3"/>
  <c r="L75" i="3"/>
  <c r="L73" i="3"/>
  <c r="O75" i="3"/>
  <c r="O73" i="3"/>
  <c r="N45" i="2"/>
  <c r="N52" i="2" s="1"/>
  <c r="I75" i="3"/>
  <c r="I73" i="3"/>
  <c r="H75" i="3"/>
  <c r="H73" i="3"/>
  <c r="K75" i="3"/>
  <c r="K73" i="3"/>
  <c r="C46" i="2"/>
  <c r="C53" i="2" s="1"/>
  <c r="J75" i="3"/>
  <c r="J73" i="3"/>
  <c r="D75" i="3"/>
  <c r="D73" i="3"/>
  <c r="B75" i="3"/>
  <c r="B73" i="3"/>
  <c r="M75" i="3"/>
  <c r="M73" i="3"/>
  <c r="E75" i="3"/>
  <c r="E73" i="3"/>
  <c r="N27" i="3"/>
  <c r="N34" i="3" s="1"/>
  <c r="N42" i="3" s="1"/>
  <c r="N50" i="3" s="1"/>
  <c r="N58" i="3" s="1"/>
  <c r="N66" i="3" s="1"/>
  <c r="P19" i="3"/>
  <c r="P26" i="3" s="1"/>
  <c r="P33" i="3" s="1"/>
  <c r="P41" i="3" s="1"/>
  <c r="P49" i="3" s="1"/>
  <c r="P57" i="3" s="1"/>
  <c r="P65" i="3" s="1"/>
  <c r="N26" i="3"/>
  <c r="N33" i="3" s="1"/>
  <c r="N41" i="3" s="1"/>
  <c r="N49" i="3" s="1"/>
  <c r="N57" i="3" s="1"/>
  <c r="N65" i="3" s="1"/>
  <c r="P13" i="3"/>
  <c r="P20" i="3" s="1"/>
  <c r="P27" i="3" s="1"/>
  <c r="P34" i="3" s="1"/>
  <c r="P42" i="3" s="1"/>
  <c r="P50" i="3" s="1"/>
  <c r="P58" i="3" s="1"/>
  <c r="P66" i="3" s="1"/>
  <c r="P31" i="2"/>
  <c r="P38" i="2" s="1"/>
  <c r="P45" i="2" s="1"/>
  <c r="P52" i="2" s="1"/>
  <c r="P32" i="2"/>
  <c r="P39" i="2" s="1"/>
  <c r="P46" i="2" s="1"/>
  <c r="P53" i="2" s="1"/>
  <c r="N46" i="2"/>
  <c r="N53" i="2" s="1"/>
  <c r="P31" i="1"/>
  <c r="C73" i="3" l="1"/>
  <c r="N75" i="3"/>
  <c r="N73" i="3"/>
  <c r="P75" i="3"/>
  <c r="P7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nancys</author>
  </authors>
  <commentList>
    <comment ref="A1" authorId="0" shapeId="0" xr:uid="{29DA58F5-1B42-4243-8C03-BAAA51AAD3DE}">
      <text>
        <r>
          <rPr>
            <b/>
            <sz val="9"/>
            <color indexed="81"/>
            <rFont val="Tahoma"/>
            <family val="2"/>
          </rPr>
          <t>nancys:</t>
        </r>
        <r>
          <rPr>
            <sz val="9"/>
            <color indexed="81"/>
            <rFont val="Tahoma"/>
            <family val="2"/>
          </rPr>
          <t xml:space="preserve">
source is summary financial stmt ; MTD column total rev &amp; total Exp</t>
        </r>
      </text>
    </comment>
    <comment ref="A6" authorId="0" shapeId="0" xr:uid="{983CD9A5-DB3F-431F-8C3E-B09A1EA0EBAD}">
      <text>
        <r>
          <rPr>
            <b/>
            <sz val="9"/>
            <color indexed="81"/>
            <rFont val="Tahoma"/>
            <family val="2"/>
          </rPr>
          <t>nancys:</t>
        </r>
        <r>
          <rPr>
            <sz val="9"/>
            <color indexed="81"/>
            <rFont val="Tahoma"/>
            <family val="2"/>
          </rPr>
          <t xml:space="preserve">
from an audited report LT had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nancys</author>
  </authors>
  <commentList>
    <comment ref="A1" authorId="0" shapeId="0" xr:uid="{289FA1BC-188B-414F-9D6D-659FD98FA391}">
      <text>
        <r>
          <rPr>
            <b/>
            <sz val="9"/>
            <color indexed="81"/>
            <rFont val="Tahoma"/>
            <family val="2"/>
          </rPr>
          <t>nancys:</t>
        </r>
        <r>
          <rPr>
            <sz val="9"/>
            <color indexed="81"/>
            <rFont val="Tahoma"/>
            <family val="2"/>
          </rPr>
          <t xml:space="preserve">
source is summary financial stmt ; MTD column total rev &amp; total Exp</t>
        </r>
      </text>
    </comment>
    <comment ref="C4" authorId="0" shapeId="0" xr:uid="{C0E6B99A-5BFF-4CCE-A062-3BD178C3D0DA}">
      <text>
        <r>
          <rPr>
            <b/>
            <sz val="9"/>
            <color indexed="81"/>
            <rFont val="Tahoma"/>
            <family val="2"/>
          </rPr>
          <t>nancys:</t>
        </r>
        <r>
          <rPr>
            <sz val="9"/>
            <color indexed="81"/>
            <rFont val="Tahoma"/>
            <family val="2"/>
          </rPr>
          <t xml:space="preserve">
non major govermental fund</t>
        </r>
      </text>
    </comment>
    <comment ref="G4" authorId="0" shapeId="0" xr:uid="{51A0BB9A-773D-4A59-8FE0-EE5890CB9F77}">
      <text>
        <r>
          <rPr>
            <b/>
            <sz val="9"/>
            <color indexed="81"/>
            <rFont val="Tahoma"/>
            <family val="2"/>
          </rPr>
          <t>nancys:</t>
        </r>
        <r>
          <rPr>
            <sz val="9"/>
            <color indexed="81"/>
            <rFont val="Tahoma"/>
            <family val="2"/>
          </rPr>
          <t xml:space="preserve">
capital funds have project budgets not annual ones p 53 State audit; regered to as a non major governmental fund; to account for general capital expenditures</t>
        </r>
      </text>
    </comment>
    <comment ref="H4" authorId="0" shapeId="0" xr:uid="{B05D131A-CC4D-4684-9E46-4BA3057F81F8}">
      <text>
        <r>
          <rPr>
            <b/>
            <sz val="9"/>
            <color indexed="81"/>
            <rFont val="Tahoma"/>
            <family val="2"/>
          </rPr>
          <t>nancys:</t>
        </r>
        <r>
          <rPr>
            <sz val="9"/>
            <color indexed="81"/>
            <rFont val="Tahoma"/>
            <family val="2"/>
          </rPr>
          <t xml:space="preserve">
non major governmental fund; used to account for revenues received from public works grants provided for community development projects</t>
        </r>
      </text>
    </comment>
    <comment ref="I4" authorId="0" shapeId="0" xr:uid="{B4F91AAE-3F10-423C-9692-576A6428309A}">
      <text>
        <r>
          <rPr>
            <b/>
            <sz val="9"/>
            <color indexed="81"/>
            <rFont val="Tahoma"/>
            <family val="2"/>
          </rPr>
          <t>nancys:</t>
        </r>
        <r>
          <rPr>
            <sz val="9"/>
            <color indexed="81"/>
            <rFont val="Tahoma"/>
            <family val="2"/>
          </rPr>
          <t xml:space="preserve">
for grants providing revenue for housing projects</t>
        </r>
      </text>
    </comment>
    <comment ref="J4" authorId="0" shapeId="0" xr:uid="{38BC6851-859E-47C8-915A-E8F69B39A30F}">
      <text>
        <r>
          <rPr>
            <b/>
            <sz val="9"/>
            <color indexed="81"/>
            <rFont val="Tahoma"/>
            <family val="2"/>
          </rPr>
          <t>nancys:</t>
        </r>
        <r>
          <rPr>
            <sz val="9"/>
            <color indexed="81"/>
            <rFont val="Tahoma"/>
            <family val="2"/>
          </rPr>
          <t xml:space="preserve">
non major governmental fund; used to account for the receipt of debt issued by HC and contributed to the school dept for building construction &amp; renovation</t>
        </r>
      </text>
    </comment>
    <comment ref="K4" authorId="0" shapeId="0" xr:uid="{930B4AF5-FBEE-4F86-A6B0-7D2930F42BDD}">
      <text>
        <r>
          <rPr>
            <b/>
            <sz val="9"/>
            <color indexed="81"/>
            <rFont val="Tahoma"/>
            <family val="2"/>
          </rPr>
          <t>nancys:</t>
        </r>
        <r>
          <rPr>
            <sz val="9"/>
            <color indexed="81"/>
            <rFont val="Tahoma"/>
            <family val="2"/>
          </rPr>
          <t xml:space="preserve">
also considered general capital project
</t>
        </r>
      </text>
    </comment>
    <comment ref="L4" authorId="0" shapeId="0" xr:uid="{BE39D65D-3840-45CA-9F9A-DF6C8D9A5E3F}">
      <text>
        <r>
          <rPr>
            <b/>
            <sz val="9"/>
            <color indexed="81"/>
            <rFont val="Tahoma"/>
            <family val="2"/>
          </rPr>
          <t>nancys:</t>
        </r>
        <r>
          <rPr>
            <sz val="9"/>
            <color indexed="81"/>
            <rFont val="Tahoma"/>
            <family val="2"/>
          </rPr>
          <t xml:space="preserve">
also considered general capital projects</t>
        </r>
      </text>
    </comment>
    <comment ref="M4" authorId="0" shapeId="0" xr:uid="{C32A7400-03DD-4471-B3BA-8CE044C909BB}">
      <text>
        <r>
          <rPr>
            <b/>
            <sz val="9"/>
            <color indexed="81"/>
            <rFont val="Tahoma"/>
            <family val="2"/>
          </rPr>
          <t>nancys:</t>
        </r>
        <r>
          <rPr>
            <sz val="9"/>
            <color indexed="81"/>
            <rFont val="Tahoma"/>
            <family val="2"/>
          </rPr>
          <t xml:space="preserve">
non major governmental fund; used to account for revenues provided for an industrial park project
</t>
        </r>
      </text>
    </comment>
    <comment ref="N4" authorId="0" shapeId="0" xr:uid="{06613A46-3B47-458A-8A47-5B0B0CD13C55}">
      <text>
        <r>
          <rPr>
            <b/>
            <sz val="9"/>
            <color indexed="81"/>
            <rFont val="Tahoma"/>
            <family val="2"/>
          </rPr>
          <t>nancys:</t>
        </r>
        <r>
          <rPr>
            <sz val="9"/>
            <color indexed="81"/>
            <rFont val="Tahoma"/>
            <family val="2"/>
          </rPr>
          <t xml:space="preserve">
proprietary / enterprise fund</t>
        </r>
      </text>
    </comment>
    <comment ref="O4" authorId="0" shapeId="0" xr:uid="{C16879F2-4333-4F3A-B64D-D74AE679DC74}">
      <text>
        <r>
          <rPr>
            <b/>
            <sz val="9"/>
            <color indexed="81"/>
            <rFont val="Tahoma"/>
            <family val="2"/>
          </rPr>
          <t>nancys:</t>
        </r>
        <r>
          <rPr>
            <sz val="9"/>
            <color indexed="81"/>
            <rFont val="Tahoma"/>
            <family val="2"/>
          </rPr>
          <t xml:space="preserve">
Custodial and joint venture fund</t>
        </r>
      </text>
    </comment>
    <comment ref="B6" authorId="0" shapeId="0" xr:uid="{7C348920-C432-4388-8EBD-DD4538063AB1}">
      <text>
        <r>
          <rPr>
            <b/>
            <sz val="9"/>
            <color indexed="81"/>
            <rFont val="Tahoma"/>
            <family val="2"/>
          </rPr>
          <t>nancys:</t>
        </r>
        <r>
          <rPr>
            <sz val="9"/>
            <color indexed="81"/>
            <rFont val="Tahoma"/>
            <family val="2"/>
          </rPr>
          <t xml:space="preserve">
per Greg Howell, our balance should be 8,282,183 and difference is insignificant</t>
        </r>
      </text>
    </comment>
    <comment ref="C6" authorId="0" shapeId="0" xr:uid="{AA6619CE-C7EB-4219-962A-1E3EA8113E72}">
      <text>
        <r>
          <rPr>
            <b/>
            <sz val="9"/>
            <color indexed="81"/>
            <rFont val="Tahoma"/>
            <family val="2"/>
          </rPr>
          <t>nancys:</t>
        </r>
        <r>
          <rPr>
            <sz val="9"/>
            <color indexed="81"/>
            <rFont val="Tahoma"/>
            <family val="2"/>
          </rPr>
          <t xml:space="preserve">
fy22 audit p 118 has balance of $97,218
vs 97,647; our total matched Trustee cash</t>
        </r>
      </text>
    </comment>
    <comment ref="D6" authorId="0" shapeId="0" xr:uid="{9153F037-58D9-4D7B-B76C-801EFC6DD6BA}">
      <text>
        <r>
          <rPr>
            <b/>
            <sz val="9"/>
            <color indexed="81"/>
            <rFont val="Tahoma"/>
            <family val="2"/>
          </rPr>
          <t>nancys:</t>
        </r>
        <r>
          <rPr>
            <sz val="9"/>
            <color indexed="81"/>
            <rFont val="Tahoma"/>
            <family val="2"/>
          </rPr>
          <t xml:space="preserve">
matches fy22 audit p119
</t>
        </r>
      </text>
    </comment>
    <comment ref="F6" authorId="0" shapeId="0" xr:uid="{6D51E7C3-513D-472F-ACFC-B3E924E06494}">
      <text>
        <r>
          <rPr>
            <b/>
            <sz val="9"/>
            <color indexed="81"/>
            <rFont val="Tahoma"/>
            <family val="2"/>
          </rPr>
          <t>nancys:</t>
        </r>
        <r>
          <rPr>
            <sz val="9"/>
            <color indexed="81"/>
            <rFont val="Tahoma"/>
            <family val="2"/>
          </rPr>
          <t xml:space="preserve">
matches fy22 audit p 121
</t>
        </r>
      </text>
    </comment>
    <comment ref="G6" authorId="0" shapeId="0" xr:uid="{58B663DD-82B7-4FE7-9CDB-7E2191A30357}">
      <text>
        <r>
          <rPr>
            <b/>
            <sz val="9"/>
            <color indexed="81"/>
            <rFont val="Tahoma"/>
            <family val="2"/>
          </rPr>
          <t>nancys:</t>
        </r>
        <r>
          <rPr>
            <sz val="9"/>
            <color indexed="81"/>
            <rFont val="Tahoma"/>
            <family val="2"/>
          </rPr>
          <t xml:space="preserve">
fy22 audit page 112 shows 555,350.  This is fund 171, 178, 179</t>
        </r>
      </text>
    </comment>
    <comment ref="I6" authorId="0" shapeId="0" xr:uid="{87DF6E7E-696D-48D2-A3BA-836D4579A54B}">
      <text>
        <r>
          <rPr>
            <b/>
            <sz val="9"/>
            <color indexed="81"/>
            <rFont val="Tahoma"/>
            <family val="2"/>
          </rPr>
          <t>nancys:</t>
        </r>
        <r>
          <rPr>
            <sz val="9"/>
            <color indexed="81"/>
            <rFont val="Tahoma"/>
            <family val="2"/>
          </rPr>
          <t xml:space="preserve">
matches fy 22 audit page 117 </t>
        </r>
      </text>
    </comment>
    <comment ref="J6" authorId="0" shapeId="0" xr:uid="{CE621C1A-ABD0-4A5A-868D-C527047CD51D}">
      <text>
        <r>
          <rPr>
            <b/>
            <sz val="9"/>
            <color indexed="81"/>
            <rFont val="Tahoma"/>
            <family val="2"/>
          </rPr>
          <t>nancys:</t>
        </r>
        <r>
          <rPr>
            <sz val="9"/>
            <color indexed="81"/>
            <rFont val="Tahoma"/>
            <family val="2"/>
          </rPr>
          <t xml:space="preserve">
matches fy22 audit page 117</t>
        </r>
      </text>
    </comment>
    <comment ref="K6" authorId="0" shapeId="0" xr:uid="{D18F0360-108F-4882-820D-B0A500DD1774}">
      <text>
        <r>
          <rPr>
            <b/>
            <sz val="9"/>
            <color indexed="81"/>
            <rFont val="Tahoma"/>
            <family val="2"/>
          </rPr>
          <t>nancys:</t>
        </r>
        <r>
          <rPr>
            <sz val="9"/>
            <color indexed="81"/>
            <rFont val="Tahoma"/>
            <family val="2"/>
          </rPr>
          <t xml:space="preserve">
see fund 171</t>
        </r>
      </text>
    </comment>
    <comment ref="L6" authorId="0" shapeId="0" xr:uid="{26AC8183-D9D0-4916-9D84-7D4F3A94B703}">
      <text>
        <r>
          <rPr>
            <b/>
            <sz val="9"/>
            <color indexed="81"/>
            <rFont val="Tahoma"/>
            <family val="2"/>
          </rPr>
          <t>nancys:</t>
        </r>
        <r>
          <rPr>
            <sz val="9"/>
            <color indexed="81"/>
            <rFont val="Tahoma"/>
            <family val="2"/>
          </rPr>
          <t xml:space="preserve">
see fund 171</t>
        </r>
      </text>
    </comment>
    <comment ref="M6" authorId="0" shapeId="0" xr:uid="{FCBBA821-1FA3-415A-85ED-EE783BB58017}">
      <text>
        <r>
          <rPr>
            <b/>
            <sz val="9"/>
            <color indexed="81"/>
            <rFont val="Tahoma"/>
            <family val="2"/>
          </rPr>
          <t>nancys:</t>
        </r>
        <r>
          <rPr>
            <sz val="9"/>
            <color indexed="81"/>
            <rFont val="Tahoma"/>
            <family val="2"/>
          </rPr>
          <t xml:space="preserve">
per fy22 audit page 117 156,977; check to Brownsville on 12/9/22 for $22,585.50</t>
        </r>
      </text>
    </comment>
    <comment ref="N6" authorId="0" shapeId="0" xr:uid="{951904AC-4AD7-46AE-966D-829FC51C48E2}">
      <text>
        <r>
          <rPr>
            <b/>
            <sz val="9"/>
            <color indexed="81"/>
            <rFont val="Tahoma"/>
            <family val="2"/>
          </rPr>
          <t>nancys:</t>
        </r>
        <r>
          <rPr>
            <sz val="9"/>
            <color indexed="81"/>
            <rFont val="Tahoma"/>
            <family val="2"/>
          </rPr>
          <t xml:space="preserve">
audit page 122 shows fund balance 315,984 positive</t>
        </r>
      </text>
    </comment>
    <comment ref="O6" authorId="0" shapeId="0" xr:uid="{1EC05B05-C755-4F7A-9C00-1D0ACDAB67AA}">
      <text>
        <r>
          <rPr>
            <b/>
            <sz val="9"/>
            <color indexed="81"/>
            <rFont val="Tahoma"/>
            <family val="2"/>
          </rPr>
          <t>nancys:</t>
        </r>
        <r>
          <rPr>
            <sz val="9"/>
            <color indexed="81"/>
            <rFont val="Tahoma"/>
            <family val="2"/>
          </rPr>
          <t xml:space="preserve">
audit page 124 joint venture 57,161</t>
        </r>
      </text>
    </comment>
    <comment ref="B7" authorId="0" shapeId="0" xr:uid="{482A6A1C-D5F4-4485-A93D-33AA93A494B7}">
      <text>
        <r>
          <rPr>
            <b/>
            <sz val="9"/>
            <color indexed="81"/>
            <rFont val="Tahoma"/>
            <family val="2"/>
          </rPr>
          <t>nancys:</t>
        </r>
        <r>
          <rPr>
            <sz val="9"/>
            <color indexed="81"/>
            <rFont val="Tahoma"/>
            <family val="2"/>
          </rPr>
          <t xml:space="preserve">
difference per Greg Howell due to recognition of payables &amp; receivables which is reasonable in a large fund</t>
        </r>
      </text>
    </comment>
    <comment ref="A8" authorId="0" shapeId="0" xr:uid="{00376FEF-2B9F-4E0A-A235-F696DDBCF13E}">
      <text>
        <r>
          <rPr>
            <b/>
            <sz val="9"/>
            <color indexed="81"/>
            <rFont val="Tahoma"/>
            <family val="2"/>
          </rPr>
          <t>nancys:</t>
        </r>
        <r>
          <rPr>
            <sz val="9"/>
            <color indexed="81"/>
            <rFont val="Tahoma"/>
            <family val="2"/>
          </rPr>
          <t xml:space="preserve">
these amounts don't hit exp or revenue, just fund balance 39000</t>
        </r>
      </text>
    </comment>
    <comment ref="B8" authorId="0" shapeId="0" xr:uid="{23A6C9A0-34FE-43F5-B429-C30E6372E13F}">
      <text>
        <r>
          <rPr>
            <b/>
            <sz val="9"/>
            <color indexed="81"/>
            <rFont val="Tahoma"/>
            <family val="2"/>
          </rPr>
          <t>nancys:</t>
        </r>
        <r>
          <rPr>
            <sz val="9"/>
            <color indexed="81"/>
            <rFont val="Tahoma"/>
            <family val="2"/>
          </rPr>
          <t xml:space="preserve">
audit adjt 101-4 and 101-5 made in March; april corrections net to $0 impact to 39000</t>
        </r>
      </text>
    </comment>
    <comment ref="N8" authorId="0" shapeId="0" xr:uid="{FD24D0D3-D5F6-4646-93DA-1680CE3C81AF}">
      <text>
        <r>
          <rPr>
            <b/>
            <sz val="9"/>
            <color indexed="81"/>
            <rFont val="Tahoma"/>
            <family val="2"/>
          </rPr>
          <t>nancys:</t>
        </r>
        <r>
          <rPr>
            <sz val="9"/>
            <color indexed="81"/>
            <rFont val="Tahoma"/>
            <family val="2"/>
          </rPr>
          <t xml:space="preserve">
JE #122 audit adjt 4 - 
past post closure liability had an error and didn't match TDEC estimate.  That's the reason the total liability dropped &gt;$1kk;  JE #121 depr</t>
        </r>
      </text>
    </comment>
    <comment ref="A10" authorId="0" shapeId="0" xr:uid="{C6FD27E3-C3AA-409A-84A7-61F785371EEE}">
      <text>
        <r>
          <rPr>
            <b/>
            <sz val="9"/>
            <color indexed="81"/>
            <rFont val="Tahoma"/>
            <family val="2"/>
          </rPr>
          <t>nancys:</t>
        </r>
        <r>
          <rPr>
            <sz val="9"/>
            <color indexed="81"/>
            <rFont val="Tahoma"/>
            <family val="2"/>
          </rPr>
          <t xml:space="preserve">
from Summary Financial Stmt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nancys</author>
  </authors>
  <commentList>
    <comment ref="A1" authorId="0" shapeId="0" xr:uid="{04AEA97A-E29E-487C-9EC1-4C60656FCADE}">
      <text>
        <r>
          <rPr>
            <b/>
            <sz val="9"/>
            <color indexed="81"/>
            <rFont val="Tahoma"/>
            <family val="2"/>
          </rPr>
          <t>nancys:</t>
        </r>
        <r>
          <rPr>
            <sz val="9"/>
            <color indexed="81"/>
            <rFont val="Tahoma"/>
            <family val="2"/>
          </rPr>
          <t xml:space="preserve">
source is summary financial stmt ; MTD column total rev &amp; total Exp</t>
        </r>
      </text>
    </comment>
    <comment ref="F4" authorId="0" shapeId="0" xr:uid="{28C0F79E-EF32-41A1-8BC3-A940CD55ADBF}">
      <text>
        <r>
          <rPr>
            <b/>
            <sz val="9"/>
            <color indexed="81"/>
            <rFont val="Tahoma"/>
            <family val="2"/>
          </rPr>
          <t>nancys:</t>
        </r>
        <r>
          <rPr>
            <sz val="9"/>
            <color indexed="81"/>
            <rFont val="Tahoma"/>
            <family val="2"/>
          </rPr>
          <t xml:space="preserve">
capital funds have project budgets not annual ones p 53 State audit; regered to as a non major governmental fund; to account for general capital expenditures</t>
        </r>
      </text>
    </comment>
    <comment ref="G4" authorId="0" shapeId="0" xr:uid="{FCF2A798-7E1E-4235-9523-C1AB95906991}">
      <text>
        <r>
          <rPr>
            <b/>
            <sz val="9"/>
            <color indexed="81"/>
            <rFont val="Tahoma"/>
            <family val="2"/>
          </rPr>
          <t>nancys:</t>
        </r>
        <r>
          <rPr>
            <sz val="9"/>
            <color indexed="81"/>
            <rFont val="Tahoma"/>
            <family val="2"/>
          </rPr>
          <t xml:space="preserve">
non major governmental fund; used to account for revenues received from public works grants provided for community development projects</t>
        </r>
      </text>
    </comment>
    <comment ref="H4" authorId="0" shapeId="0" xr:uid="{59D247B1-3739-40C1-B1D3-8C8B6323B540}">
      <text>
        <r>
          <rPr>
            <b/>
            <sz val="9"/>
            <color indexed="81"/>
            <rFont val="Tahoma"/>
            <family val="2"/>
          </rPr>
          <t>nancys:</t>
        </r>
        <r>
          <rPr>
            <sz val="9"/>
            <color indexed="81"/>
            <rFont val="Tahoma"/>
            <family val="2"/>
          </rPr>
          <t xml:space="preserve">
for grants providing revenue for housing projects</t>
        </r>
      </text>
    </comment>
    <comment ref="I4" authorId="0" shapeId="0" xr:uid="{8FA8C9BF-D091-4A84-B923-ACFC666E9E0A}">
      <text>
        <r>
          <rPr>
            <b/>
            <sz val="9"/>
            <color indexed="81"/>
            <rFont val="Tahoma"/>
            <family val="2"/>
          </rPr>
          <t>nancys:</t>
        </r>
        <r>
          <rPr>
            <sz val="9"/>
            <color indexed="81"/>
            <rFont val="Tahoma"/>
            <family val="2"/>
          </rPr>
          <t xml:space="preserve">
non major governmental fund; used to account for the receipt of debt issued by HC and contributed to the school dept for building construction &amp; renovation</t>
        </r>
      </text>
    </comment>
    <comment ref="J4" authorId="0" shapeId="0" xr:uid="{A8E5DF29-A6C7-46A2-AD94-826595F07A2E}">
      <text>
        <r>
          <rPr>
            <b/>
            <sz val="9"/>
            <color indexed="81"/>
            <rFont val="Tahoma"/>
            <family val="2"/>
          </rPr>
          <t>nancys:</t>
        </r>
        <r>
          <rPr>
            <sz val="9"/>
            <color indexed="81"/>
            <rFont val="Tahoma"/>
            <family val="2"/>
          </rPr>
          <t xml:space="preserve">
also considered general capital project
</t>
        </r>
      </text>
    </comment>
    <comment ref="K4" authorId="0" shapeId="0" xr:uid="{90B56948-9E4D-4565-B654-1900603D4928}">
      <text>
        <r>
          <rPr>
            <b/>
            <sz val="9"/>
            <color indexed="81"/>
            <rFont val="Tahoma"/>
            <family val="2"/>
          </rPr>
          <t>nancys:</t>
        </r>
        <r>
          <rPr>
            <sz val="9"/>
            <color indexed="81"/>
            <rFont val="Tahoma"/>
            <family val="2"/>
          </rPr>
          <t xml:space="preserve">
also considered general capital projects</t>
        </r>
      </text>
    </comment>
    <comment ref="L4" authorId="0" shapeId="0" xr:uid="{4E776C52-33E6-42F3-9CFB-70F4CC817911}">
      <text>
        <r>
          <rPr>
            <b/>
            <sz val="9"/>
            <color indexed="81"/>
            <rFont val="Tahoma"/>
            <family val="2"/>
          </rPr>
          <t>nancys:</t>
        </r>
        <r>
          <rPr>
            <sz val="9"/>
            <color indexed="81"/>
            <rFont val="Tahoma"/>
            <family val="2"/>
          </rPr>
          <t xml:space="preserve">
non major governmental fund; used to account for revenues provided for an industrial park project
</t>
        </r>
      </text>
    </comment>
    <comment ref="M4" authorId="0" shapeId="0" xr:uid="{4BF9A5A9-924C-49FE-9EA6-07348D09603B}">
      <text>
        <r>
          <rPr>
            <b/>
            <sz val="9"/>
            <color indexed="81"/>
            <rFont val="Tahoma"/>
            <family val="2"/>
          </rPr>
          <t>nancys:</t>
        </r>
        <r>
          <rPr>
            <sz val="9"/>
            <color indexed="81"/>
            <rFont val="Tahoma"/>
            <family val="2"/>
          </rPr>
          <t xml:space="preserve">
proprietary / enterprise fund</t>
        </r>
      </text>
    </comment>
    <comment ref="N4" authorId="0" shapeId="0" xr:uid="{FD649904-DC4A-4FA1-A294-8D06419A4DA0}">
      <text>
        <r>
          <rPr>
            <b/>
            <sz val="9"/>
            <color indexed="81"/>
            <rFont val="Tahoma"/>
            <family val="2"/>
          </rPr>
          <t>nancys:</t>
        </r>
        <r>
          <rPr>
            <sz val="9"/>
            <color indexed="81"/>
            <rFont val="Tahoma"/>
            <family val="2"/>
          </rPr>
          <t xml:space="preserve">
Custodial and joint venture fund</t>
        </r>
      </text>
    </comment>
  </commentList>
</comments>
</file>

<file path=xl/sharedStrings.xml><?xml version="1.0" encoding="utf-8"?>
<sst xmlns="http://schemas.openxmlformats.org/spreadsheetml/2006/main" count="204" uniqueCount="82">
  <si>
    <t>Fund Balance 6/30/21</t>
  </si>
  <si>
    <t>Fund Balance 7/31/21</t>
  </si>
  <si>
    <t>FUND:</t>
  </si>
  <si>
    <t>July Revenues</t>
  </si>
  <si>
    <t>July Expenditures</t>
  </si>
  <si>
    <t>August Revenues</t>
  </si>
  <si>
    <t>August Expenditures</t>
  </si>
  <si>
    <t>General Fund</t>
  </si>
  <si>
    <t>Solid Waste</t>
  </si>
  <si>
    <t>Drug Control</t>
  </si>
  <si>
    <t>Debt Service</t>
  </si>
  <si>
    <t>General Capital Projects</t>
  </si>
  <si>
    <t>Community Development/ Industrial Park</t>
  </si>
  <si>
    <t>HUD Grant Projects</t>
  </si>
  <si>
    <t>Education Capital Projects</t>
  </si>
  <si>
    <t>Capital Projects Bldg Imprv</t>
  </si>
  <si>
    <t>Capital Projects  Other Bldg.</t>
  </si>
  <si>
    <t>Other Capital Projects</t>
  </si>
  <si>
    <t>Solid Waste Disposal</t>
  </si>
  <si>
    <t>Joint Venture/ EMA</t>
  </si>
  <si>
    <t>Other Spec. Revenue            (ARP $)</t>
  </si>
  <si>
    <t>Fund Balance 8/31/2021</t>
  </si>
  <si>
    <t>Transfers In/(Out)</t>
  </si>
  <si>
    <t>TOTAL</t>
  </si>
  <si>
    <t>September Revenues</t>
  </si>
  <si>
    <t>September Expenditures</t>
  </si>
  <si>
    <t>Fund Balance 9/30/2021</t>
  </si>
  <si>
    <t>Fund Balance 10/31/2021</t>
  </si>
  <si>
    <t>October Revenues</t>
  </si>
  <si>
    <t>October Expenditures</t>
  </si>
  <si>
    <t>YTD CHANGE IN FUND BALANCE</t>
  </si>
  <si>
    <t>MTD CHANGE IN FUND BALANCE</t>
  </si>
  <si>
    <t>YTD Revenues &amp; transfers In</t>
  </si>
  <si>
    <t>YTD Expenditures &amp; transfers Out</t>
  </si>
  <si>
    <t>Actual Cash with Trustee</t>
  </si>
  <si>
    <t>Cash with Trustee</t>
  </si>
  <si>
    <t>November Revenues</t>
  </si>
  <si>
    <t>Novmeber Expenditures</t>
  </si>
  <si>
    <t>Fund Balance 11/30/2021</t>
  </si>
  <si>
    <t>Fund Balance 6/30/2021</t>
  </si>
  <si>
    <t>Fund Balance 7/31/2021</t>
  </si>
  <si>
    <t>December Revenues</t>
  </si>
  <si>
    <t>January Revenues</t>
  </si>
  <si>
    <t>January Expenditures</t>
  </si>
  <si>
    <t>Decemeber Expenditures</t>
  </si>
  <si>
    <t>Fund Balance 12/31/2021</t>
  </si>
  <si>
    <t>Fund Balance 1/31/2022</t>
  </si>
  <si>
    <t>February Expenditures</t>
  </si>
  <si>
    <t>February Revenues</t>
  </si>
  <si>
    <t>Fund Balance 2/28/2022</t>
  </si>
  <si>
    <t>Haywood County Financial Summary</t>
  </si>
  <si>
    <t>difference</t>
  </si>
  <si>
    <t>Tammie's report - Feb</t>
  </si>
  <si>
    <t>March Revenues</t>
  </si>
  <si>
    <t>March Expenditures</t>
  </si>
  <si>
    <t>Fund Balance 3/31/22</t>
  </si>
  <si>
    <t>FY22 - ESTIMATED fund balances at this point in time</t>
  </si>
  <si>
    <t>change to YTD only in a new tab</t>
  </si>
  <si>
    <t>YTD Revenues</t>
  </si>
  <si>
    <t>YTD Expenditures</t>
  </si>
  <si>
    <t>Transfers In</t>
  </si>
  <si>
    <t>Transfers (Out)</t>
  </si>
  <si>
    <t>Unrestricted General Fund</t>
  </si>
  <si>
    <t>Laura's file</t>
  </si>
  <si>
    <t>Other Spec. Revenue            (ARPA $)</t>
  </si>
  <si>
    <t xml:space="preserve">   Only need a BA if money is transferred from another fund, such as 101, to 171 to pay the match</t>
  </si>
  <si>
    <t xml:space="preserve">Kelsey 9/15, CDBG does not need a budget in 171.  It is ok to spend the fund balance for the 9% matching costs.  </t>
  </si>
  <si>
    <t>Beginning balance adjustment</t>
  </si>
  <si>
    <t>Fund 101 reconcilliation per Greg Howell:</t>
  </si>
  <si>
    <t>use subtotal in red - see adjustment line 7</t>
  </si>
  <si>
    <t>balance after auditor adjts</t>
  </si>
  <si>
    <t>FY24 - ESTIMATED fund balances at this point in time</t>
  </si>
  <si>
    <t>Fund Balance 6/30/23</t>
  </si>
  <si>
    <t>***beginning balance is based on the unaudited FY23 roll forward report; therefore, preliminary</t>
  </si>
  <si>
    <t>Fund Balance 06/30/2024</t>
  </si>
  <si>
    <t>FY26 - ESTIMATED fund balances at this point in time</t>
  </si>
  <si>
    <t>***beginning balance is based on the unaudited FY25-26 roll forward report; therefore, preliminary</t>
  </si>
  <si>
    <t>Fund Balance 8/30/26</t>
  </si>
  <si>
    <t>MTD Revenues</t>
  </si>
  <si>
    <t>MTD Expenditures</t>
  </si>
  <si>
    <t>Commission Transfers</t>
  </si>
  <si>
    <t>Fund Balance 9/30/2026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</si>
</sst>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12" x14ac:knownFonts="1">
    <font>
      <sz val="11"/>
      <color theme="1"/>
      <name val="Calibri"/>
      <family val="2"/>
      <scheme val="minor"/>
    </font>
    <font>
      <b/>
      <sz val="11"/>
      <color theme="1"/>
      <name val="Calibri"/>
      <family val="2"/>
      <scheme val="minor"/>
    </font>
    <font>
      <b/>
      <sz val="9"/>
      <color theme="1"/>
      <name val="Calibri"/>
      <family val="2"/>
      <scheme val="minor"/>
    </font>
    <font>
      <i/>
      <sz val="10"/>
      <color theme="1"/>
      <name val="Calibri"/>
      <family val="2"/>
      <scheme val="minor"/>
    </font>
    <font>
      <b/>
      <sz val="12"/>
      <color theme="1"/>
      <name val="Calibri"/>
      <family val="2"/>
      <scheme val="minor"/>
    </font>
    <font>
      <sz val="12"/>
      <color theme="1"/>
      <name val="Calibri"/>
      <family val="2"/>
      <scheme val="minor"/>
    </font>
    <font>
      <sz val="11"/>
      <color theme="1"/>
      <name val="Calibri"/>
      <family val="2"/>
      <scheme val="minor"/>
    </font>
    <font>
      <sz val="8"/>
      <name val="Calibri"/>
      <family val="2"/>
      <scheme val="minor"/>
    </font>
    <font>
      <sz val="9"/>
      <color indexed="81"/>
      <name val="Tahoma"/>
      <family val="2"/>
    </font>
    <font>
      <b/>
      <sz val="9"/>
      <color indexed="81"/>
      <name val="Tahoma"/>
      <family val="2"/>
    </font>
    <font>
      <b/>
      <sz val="11"/>
      <color rgb="FF7030A0"/>
      <name val="Calibri"/>
      <family val="2"/>
      <scheme val="minor"/>
    </font>
    <font>
      <i/>
      <sz val="11"/>
      <color theme="1"/>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2F3BF"/>
        <bgColor indexed="64"/>
      </patternFill>
    </fill>
    <fill>
      <patternFill patternType="solid">
        <fgColor theme="2" tint="-9.9978637043366805E-2"/>
        <bgColor indexed="64"/>
      </patternFill>
    </fill>
  </fills>
  <borders count="3">
    <border>
      <left/>
      <right/>
      <top/>
      <bottom/>
      <diagonal/>
    </border>
    <border>
      <left/>
      <right/>
      <top/>
      <bottom style="thin">
        <color indexed="64"/>
      </bottom>
      <diagonal/>
    </border>
    <border>
      <left/>
      <right/>
      <top/>
      <bottom style="medium">
        <color indexed="64"/>
      </bottom>
      <diagonal/>
    </border>
  </borders>
  <cellStyleXfs count="2">
    <xf numFmtId="0" fontId="0" fillId="0" borderId="0"/>
    <xf numFmtId="43" fontId="6" fillId="0" borderId="0" applyFont="0" applyFill="0" applyBorder="0" applyAlignment="0" applyProtection="0"/>
  </cellStyleXfs>
  <cellXfs count="63">
    <xf numFmtId="0" fontId="0" fillId="0" borderId="0" xfId="0"/>
    <xf numFmtId="0" fontId="1" fillId="0" borderId="0" xfId="0" applyFont="1"/>
    <xf numFmtId="0" fontId="0" fillId="0" borderId="0" xfId="0" applyAlignment="1">
      <alignment horizontal="center" wrapText="1"/>
    </xf>
    <xf numFmtId="0" fontId="1" fillId="0" borderId="0" xfId="0" applyFont="1" applyAlignment="1">
      <alignment horizontal="center" wrapText="1"/>
    </xf>
    <xf numFmtId="43" fontId="0" fillId="0" borderId="0" xfId="0" applyNumberFormat="1"/>
    <xf numFmtId="43" fontId="0" fillId="0" borderId="0" xfId="0" applyNumberFormat="1" applyAlignment="1">
      <alignment horizontal="center" wrapText="1"/>
    </xf>
    <xf numFmtId="0" fontId="0" fillId="0" borderId="0" xfId="0" applyAlignment="1">
      <alignment horizontal="left" indent="1"/>
    </xf>
    <xf numFmtId="0" fontId="2" fillId="2" borderId="0" xfId="0" applyFont="1" applyFill="1" applyAlignment="1">
      <alignment horizontal="center" wrapText="1"/>
    </xf>
    <xf numFmtId="0" fontId="2" fillId="2" borderId="0" xfId="0" applyFont="1" applyFill="1" applyAlignment="1">
      <alignment horizontal="center"/>
    </xf>
    <xf numFmtId="0" fontId="1" fillId="3" borderId="0" xfId="0" applyFont="1" applyFill="1"/>
    <xf numFmtId="43" fontId="0" fillId="3" borderId="0" xfId="0" applyNumberFormat="1" applyFill="1"/>
    <xf numFmtId="0" fontId="3" fillId="0" borderId="0" xfId="0" applyFont="1"/>
    <xf numFmtId="43" fontId="0" fillId="0" borderId="1" xfId="0" applyNumberFormat="1" applyBorder="1"/>
    <xf numFmtId="43" fontId="0" fillId="0" borderId="1" xfId="0" applyNumberFormat="1" applyBorder="1" applyAlignment="1">
      <alignment horizontal="center" wrapText="1"/>
    </xf>
    <xf numFmtId="0" fontId="5" fillId="0" borderId="0" xfId="0" applyFont="1"/>
    <xf numFmtId="0" fontId="4" fillId="3" borderId="2" xfId="0" applyFont="1" applyFill="1" applyBorder="1"/>
    <xf numFmtId="43" fontId="5" fillId="3" borderId="2" xfId="0" applyNumberFormat="1" applyFont="1" applyFill="1" applyBorder="1"/>
    <xf numFmtId="0" fontId="2" fillId="4" borderId="0" xfId="0" applyFont="1" applyFill="1" applyAlignment="1">
      <alignment horizontal="center" wrapText="1"/>
    </xf>
    <xf numFmtId="0" fontId="2" fillId="4" borderId="0" xfId="0" applyFont="1" applyFill="1" applyAlignment="1">
      <alignment horizontal="center"/>
    </xf>
    <xf numFmtId="164" fontId="5" fillId="3" borderId="2" xfId="1" applyNumberFormat="1" applyFont="1" applyFill="1" applyBorder="1"/>
    <xf numFmtId="164" fontId="0" fillId="0" borderId="0" xfId="1" applyNumberFormat="1" applyFont="1"/>
    <xf numFmtId="164" fontId="0" fillId="0" borderId="0" xfId="1" applyNumberFormat="1" applyFont="1" applyAlignment="1">
      <alignment horizontal="center" wrapText="1"/>
    </xf>
    <xf numFmtId="164" fontId="0" fillId="0" borderId="1" xfId="1" applyNumberFormat="1" applyFont="1" applyBorder="1"/>
    <xf numFmtId="164" fontId="0" fillId="0" borderId="1" xfId="1" applyNumberFormat="1" applyFont="1" applyBorder="1" applyAlignment="1">
      <alignment horizontal="center" wrapText="1"/>
    </xf>
    <xf numFmtId="164" fontId="0" fillId="0" borderId="0" xfId="1" applyNumberFormat="1" applyFont="1" applyFill="1"/>
    <xf numFmtId="164" fontId="0" fillId="0" borderId="0" xfId="1" applyNumberFormat="1" applyFont="1" applyFill="1" applyAlignment="1">
      <alignment horizontal="center" wrapText="1"/>
    </xf>
    <xf numFmtId="164" fontId="0" fillId="0" borderId="1" xfId="1" applyNumberFormat="1" applyFont="1" applyFill="1" applyBorder="1"/>
    <xf numFmtId="164" fontId="0" fillId="0" borderId="1" xfId="1" applyNumberFormat="1" applyFont="1" applyFill="1" applyBorder="1" applyAlignment="1">
      <alignment horizontal="center" wrapText="1"/>
    </xf>
    <xf numFmtId="164" fontId="10" fillId="0" borderId="0" xfId="1" applyNumberFormat="1" applyFont="1"/>
    <xf numFmtId="164" fontId="0" fillId="0" borderId="0" xfId="1" applyNumberFormat="1" applyFont="1" applyBorder="1"/>
    <xf numFmtId="164" fontId="0" fillId="0" borderId="0" xfId="1" applyNumberFormat="1" applyFont="1" applyBorder="1" applyAlignment="1">
      <alignment horizontal="center" wrapText="1"/>
    </xf>
    <xf numFmtId="43" fontId="0" fillId="0" borderId="0" xfId="1" applyFont="1"/>
    <xf numFmtId="164" fontId="0" fillId="0" borderId="0" xfId="0" applyNumberFormat="1"/>
    <xf numFmtId="0" fontId="4" fillId="0" borderId="0" xfId="0" applyFont="1"/>
    <xf numFmtId="164" fontId="5" fillId="0" borderId="0" xfId="1" applyNumberFormat="1" applyFont="1" applyFill="1" applyBorder="1"/>
    <xf numFmtId="164" fontId="1" fillId="0" borderId="0" xfId="1" applyNumberFormat="1" applyFont="1"/>
    <xf numFmtId="0" fontId="0" fillId="0" borderId="0" xfId="0" applyAlignment="1">
      <alignment horizontal="right"/>
    </xf>
    <xf numFmtId="164" fontId="5" fillId="0" borderId="0" xfId="1" applyNumberFormat="1" applyFont="1" applyFill="1" applyBorder="1" applyAlignment="1">
      <alignment horizontal="center"/>
    </xf>
    <xf numFmtId="164" fontId="0" fillId="0" borderId="0" xfId="1" applyNumberFormat="1" applyFont="1" applyFill="1" applyBorder="1"/>
    <xf numFmtId="0" fontId="0" fillId="0" borderId="0" xfId="0" applyAlignment="1">
      <alignment horizontal="left"/>
    </xf>
    <xf numFmtId="0" fontId="11" fillId="0" borderId="0" xfId="0" applyFont="1"/>
    <xf numFmtId="164" fontId="11" fillId="0" borderId="0" xfId="1" applyNumberFormat="1" applyFont="1"/>
    <xf numFmtId="164" fontId="11" fillId="0" borderId="0" xfId="1" applyNumberFormat="1" applyFont="1" applyAlignment="1">
      <alignment horizontal="center" wrapText="1"/>
    </xf>
    <xf numFmtId="0" fontId="0" fillId="0" borderId="0" xfId="0" applyAlignment="1">
      <alignment wrapText="1"/>
    </xf>
    <xf numFmtId="164" fontId="5" fillId="5" borderId="2" xfId="1" applyNumberFormat="1" applyFont="1" applyFill="1" applyBorder="1"/>
    <xf numFmtId="0" fontId="10" fillId="5" borderId="0" xfId="0" applyFont="1" applyFill="1"/>
    <xf numFmtId="164" fontId="10" fillId="5" borderId="0" xfId="1" applyNumberFormat="1" applyFont="1" applyFill="1"/>
    <xf numFmtId="164" fontId="5" fillId="6" borderId="2" xfId="1" applyNumberFormat="1" applyFont="1" applyFill="1" applyBorder="1"/>
    <xf numFmtId="0" fontId="11" fillId="4" borderId="0" xfId="0" applyFont="1" applyFill="1"/>
    <xf numFmtId="164" fontId="11" fillId="4" borderId="0" xfId="1" applyNumberFormat="1" applyFont="1" applyFill="1"/>
    <xf numFmtId="164" fontId="4" fillId="0" borderId="0" xfId="1" applyNumberFormat="1" applyFont="1" applyFill="1" applyBorder="1"/>
    <xf numFmtId="44" fontId="0" fillId="0" borderId="0" xfId="1" applyNumberFormat="1" applyFont="1"/>
    <xf numFmtId="44" fontId="11" fillId="0" borderId="0" xfId="1" applyNumberFormat="1" applyFont="1"/>
    <xf numFmtId="44" fontId="0" fillId="0" borderId="0" xfId="1" applyNumberFormat="1" applyFont="1" applyAlignment="1">
      <alignment horizontal="center" wrapText="1"/>
    </xf>
    <xf numFmtId="44" fontId="0" fillId="0" borderId="0" xfId="1" applyNumberFormat="1" applyFont="1" applyBorder="1" applyAlignment="1">
      <alignment horizontal="center" wrapText="1"/>
    </xf>
    <xf numFmtId="44" fontId="0" fillId="0" borderId="1" xfId="1" applyNumberFormat="1" applyFont="1" applyBorder="1" applyAlignment="1">
      <alignment horizontal="center" wrapText="1"/>
    </xf>
    <xf numFmtId="44" fontId="5" fillId="3" borderId="2" xfId="1" applyNumberFormat="1" applyFont="1" applyFill="1" applyBorder="1"/>
    <xf numFmtId="44" fontId="5" fillId="5" borderId="2" xfId="1" applyNumberFormat="1" applyFont="1" applyFill="1" applyBorder="1"/>
    <xf numFmtId="44" fontId="0" fillId="0" borderId="0" xfId="1" applyNumberFormat="1" applyFont="1" applyBorder="1"/>
    <xf numFmtId="44" fontId="0" fillId="0" borderId="0" xfId="1" applyNumberFormat="1" applyFont="1" applyFill="1" applyBorder="1"/>
    <xf numFmtId="44" fontId="0" fillId="0" borderId="1" xfId="1" applyNumberFormat="1" applyFont="1" applyBorder="1"/>
    <xf numFmtId="44" fontId="5" fillId="6" borderId="2" xfId="1" applyNumberFormat="1" applyFont="1" applyFill="1" applyBorder="1"/>
    <xf numFmtId="0" fontId="1"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colors>
    <mruColors>
      <color rgb="FFF2F3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790575</xdr:colOff>
      <xdr:row>17</xdr:row>
      <xdr:rowOff>66676</xdr:rowOff>
    </xdr:from>
    <xdr:to>
      <xdr:col>14</xdr:col>
      <xdr:colOff>361950</xdr:colOff>
      <xdr:row>19</xdr:row>
      <xdr:rowOff>180976</xdr:rowOff>
    </xdr:to>
    <xdr:sp macro="" textlink="">
      <xdr:nvSpPr>
        <xdr:cNvPr id="2" name="TextBox 1">
          <a:extLst>
            <a:ext uri="{FF2B5EF4-FFF2-40B4-BE49-F238E27FC236}">
              <a16:creationId xmlns:a16="http://schemas.microsoft.com/office/drawing/2014/main" id="{BFC5CAA0-9D10-497A-BAC5-FF3C07F18E65}"/>
            </a:ext>
          </a:extLst>
        </xdr:cNvPr>
        <xdr:cNvSpPr txBox="1"/>
      </xdr:nvSpPr>
      <xdr:spPr>
        <a:xfrm>
          <a:off x="790575" y="971551"/>
          <a:ext cx="11496675" cy="49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1" u="sng"/>
            <a:t>Note: </a:t>
          </a:r>
          <a:r>
            <a:rPr lang="en-US" sz="1200" b="1" i="1"/>
            <a:t>All figures</a:t>
          </a:r>
          <a:r>
            <a:rPr lang="en-US" sz="1200" b="1" i="1" baseline="0"/>
            <a:t> below are estimated, unaudited and based on the current accounting records on file at the County Mayor's Office at the date of this report.  Those records have been reconciled with the Cash Balance reported by the Trustee's Office.</a:t>
          </a:r>
          <a:endParaRPr lang="en-US" sz="1200" b="1" i="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790575</xdr:colOff>
      <xdr:row>17</xdr:row>
      <xdr:rowOff>66676</xdr:rowOff>
    </xdr:from>
    <xdr:to>
      <xdr:col>14</xdr:col>
      <xdr:colOff>361950</xdr:colOff>
      <xdr:row>19</xdr:row>
      <xdr:rowOff>180976</xdr:rowOff>
    </xdr:to>
    <xdr:sp macro="" textlink="">
      <xdr:nvSpPr>
        <xdr:cNvPr id="2" name="TextBox 1">
          <a:extLst>
            <a:ext uri="{FF2B5EF4-FFF2-40B4-BE49-F238E27FC236}">
              <a16:creationId xmlns:a16="http://schemas.microsoft.com/office/drawing/2014/main" id="{277B1BAE-8892-443D-8191-4965903B0154}"/>
            </a:ext>
          </a:extLst>
        </xdr:cNvPr>
        <xdr:cNvSpPr txBox="1"/>
      </xdr:nvSpPr>
      <xdr:spPr>
        <a:xfrm>
          <a:off x="790575" y="3305176"/>
          <a:ext cx="11496675" cy="49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1" u="sng"/>
            <a:t>Note: </a:t>
          </a:r>
          <a:r>
            <a:rPr lang="en-US" sz="1200" b="1" i="1"/>
            <a:t>All figures</a:t>
          </a:r>
          <a:r>
            <a:rPr lang="en-US" sz="1200" b="1" i="1" baseline="0"/>
            <a:t> below are estimated, unaudited and based on the current accounting records on file at the County Mayor's Office at the date of this report.  Those records have been reconciled with the Cash Balance reported by the Trustee's Office.</a:t>
          </a:r>
          <a:endParaRPr lang="en-US" sz="1200" b="1" i="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514350</xdr:colOff>
      <xdr:row>33</xdr:row>
      <xdr:rowOff>38100</xdr:rowOff>
    </xdr:from>
    <xdr:to>
      <xdr:col>13</xdr:col>
      <xdr:colOff>552450</xdr:colOff>
      <xdr:row>51</xdr:row>
      <xdr:rowOff>180975</xdr:rowOff>
    </xdr:to>
    <xdr:pic>
      <xdr:nvPicPr>
        <xdr:cNvPr id="2" name="Picture 5">
          <a:extLst>
            <a:ext uri="{FF2B5EF4-FFF2-40B4-BE49-F238E27FC236}">
              <a16:creationId xmlns:a16="http://schemas.microsoft.com/office/drawing/2014/main" id="{AC1C7A8A-9A1B-2FC5-7B25-DFF020880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6677025"/>
          <a:ext cx="12344400" cy="357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9525</xdr:colOff>
      <xdr:row>43</xdr:row>
      <xdr:rowOff>123825</xdr:rowOff>
    </xdr:from>
    <xdr:to>
      <xdr:col>10</xdr:col>
      <xdr:colOff>838200</xdr:colOff>
      <xdr:row>45</xdr:row>
      <xdr:rowOff>47625</xdr:rowOff>
    </xdr:to>
    <xdr:sp macro="" textlink="">
      <xdr:nvSpPr>
        <xdr:cNvPr id="3" name="Rectangle: Rounded Corners 2">
          <a:extLst>
            <a:ext uri="{FF2B5EF4-FFF2-40B4-BE49-F238E27FC236}">
              <a16:creationId xmlns:a16="http://schemas.microsoft.com/office/drawing/2014/main" id="{A58D8690-5EB0-C35D-505A-6F28DD7B75B2}"/>
            </a:ext>
          </a:extLst>
        </xdr:cNvPr>
        <xdr:cNvSpPr/>
      </xdr:nvSpPr>
      <xdr:spPr>
        <a:xfrm>
          <a:off x="9772650" y="8667750"/>
          <a:ext cx="828675" cy="304800"/>
        </a:xfrm>
        <a:prstGeom prst="roundRect">
          <a:avLst/>
        </a:prstGeom>
        <a:no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2:P40"/>
  <sheetViews>
    <sheetView topLeftCell="A6" workbookViewId="0">
      <selection activeCell="G46" sqref="G46"/>
    </sheetView>
  </sheetViews>
  <sheetFormatPr defaultRowHeight="14.4" x14ac:dyDescent="0.3"/>
  <cols>
    <col min="1" max="1" width="22" customWidth="1"/>
    <col min="2" max="2" width="14" bestFit="1" customWidth="1"/>
    <col min="3" max="3" width="11.5546875" style="2" bestFit="1" customWidth="1"/>
    <col min="4" max="4" width="10.5546875" bestFit="1" customWidth="1"/>
    <col min="5" max="6" width="13.33203125" bestFit="1" customWidth="1"/>
    <col min="7" max="7" width="11.33203125" bestFit="1" customWidth="1"/>
    <col min="8" max="8" width="13.33203125" customWidth="1"/>
    <col min="9" max="9" width="12.33203125" bestFit="1" customWidth="1"/>
    <col min="10" max="10" width="11.33203125" bestFit="1" customWidth="1"/>
    <col min="11" max="12" width="11.5546875" bestFit="1" customWidth="1"/>
    <col min="13" max="13" width="10.5546875" bestFit="1" customWidth="1"/>
    <col min="14" max="14" width="12.33203125" bestFit="1" customWidth="1"/>
    <col min="15" max="15" width="11.5546875" bestFit="1" customWidth="1"/>
    <col min="16" max="16" width="14.33203125" bestFit="1" customWidth="1"/>
  </cols>
  <sheetData>
    <row r="22" spans="1:16" x14ac:dyDescent="0.3">
      <c r="C22" s="3"/>
    </row>
    <row r="23" spans="1:16" ht="36.6" x14ac:dyDescent="0.3">
      <c r="A23" s="1" t="s">
        <v>2</v>
      </c>
      <c r="B23" s="7" t="s">
        <v>7</v>
      </c>
      <c r="C23" s="7" t="s">
        <v>8</v>
      </c>
      <c r="D23" s="7" t="s">
        <v>9</v>
      </c>
      <c r="E23" s="7" t="s">
        <v>20</v>
      </c>
      <c r="F23" s="7" t="s">
        <v>10</v>
      </c>
      <c r="G23" s="7" t="s">
        <v>11</v>
      </c>
      <c r="H23" s="7" t="s">
        <v>12</v>
      </c>
      <c r="I23" s="7" t="s">
        <v>13</v>
      </c>
      <c r="J23" s="7" t="s">
        <v>14</v>
      </c>
      <c r="K23" s="7" t="s">
        <v>15</v>
      </c>
      <c r="L23" s="7" t="s">
        <v>16</v>
      </c>
      <c r="M23" s="7" t="s">
        <v>17</v>
      </c>
      <c r="N23" s="7" t="s">
        <v>18</v>
      </c>
      <c r="O23" s="7" t="s">
        <v>19</v>
      </c>
      <c r="P23" s="7"/>
    </row>
    <row r="24" spans="1:16" x14ac:dyDescent="0.3">
      <c r="B24" s="8">
        <v>101</v>
      </c>
      <c r="C24" s="8">
        <v>116</v>
      </c>
      <c r="D24" s="8">
        <v>122</v>
      </c>
      <c r="E24" s="8">
        <v>128</v>
      </c>
      <c r="F24" s="8">
        <v>151</v>
      </c>
      <c r="G24" s="8">
        <v>171</v>
      </c>
      <c r="H24" s="8">
        <v>172</v>
      </c>
      <c r="I24" s="8">
        <v>175</v>
      </c>
      <c r="J24" s="8">
        <v>177</v>
      </c>
      <c r="K24" s="8">
        <v>178</v>
      </c>
      <c r="L24" s="8">
        <v>179</v>
      </c>
      <c r="M24" s="8">
        <v>189</v>
      </c>
      <c r="N24" s="8">
        <v>207</v>
      </c>
      <c r="O24" s="8">
        <v>357</v>
      </c>
      <c r="P24" s="7" t="s">
        <v>23</v>
      </c>
    </row>
    <row r="25" spans="1:16" x14ac:dyDescent="0.3">
      <c r="A25" s="1" t="s">
        <v>0</v>
      </c>
      <c r="B25" s="4">
        <v>7100000</v>
      </c>
      <c r="C25" s="5">
        <v>320000</v>
      </c>
      <c r="D25" s="4">
        <v>62000</v>
      </c>
      <c r="E25" s="4">
        <v>1700000</v>
      </c>
      <c r="F25" s="4">
        <v>1700000</v>
      </c>
      <c r="G25" s="4">
        <v>55000</v>
      </c>
      <c r="H25" s="4">
        <v>-59000</v>
      </c>
      <c r="I25" s="4">
        <v>5000</v>
      </c>
      <c r="J25" s="4">
        <v>-50000</v>
      </c>
      <c r="K25" s="4">
        <v>250000</v>
      </c>
      <c r="L25" s="4">
        <v>250000</v>
      </c>
      <c r="M25" s="4">
        <v>89000</v>
      </c>
      <c r="N25" s="4">
        <v>-380000</v>
      </c>
      <c r="O25" s="4">
        <v>100000</v>
      </c>
      <c r="P25" s="4">
        <f>SUM(B25:O25)</f>
        <v>11142000</v>
      </c>
    </row>
    <row r="26" spans="1:16" x14ac:dyDescent="0.3">
      <c r="B26" s="4"/>
      <c r="C26" s="5"/>
      <c r="D26" s="4"/>
      <c r="E26" s="4"/>
      <c r="F26" s="4"/>
      <c r="G26" s="4"/>
      <c r="H26" s="4"/>
      <c r="I26" s="4"/>
      <c r="J26" s="4"/>
      <c r="K26" s="4"/>
      <c r="L26" s="4"/>
      <c r="M26" s="4"/>
      <c r="N26" s="4"/>
      <c r="O26" s="4"/>
      <c r="P26" s="4"/>
    </row>
    <row r="27" spans="1:16" x14ac:dyDescent="0.3">
      <c r="A27" s="6" t="s">
        <v>3</v>
      </c>
      <c r="B27" s="4">
        <v>16200</v>
      </c>
      <c r="C27" s="5">
        <v>0</v>
      </c>
      <c r="D27" s="4">
        <v>0</v>
      </c>
      <c r="E27" s="4">
        <v>0</v>
      </c>
      <c r="F27" s="4">
        <v>100</v>
      </c>
      <c r="G27" s="4">
        <v>0</v>
      </c>
      <c r="H27" s="4"/>
      <c r="I27" s="4">
        <v>33000</v>
      </c>
      <c r="J27" s="4">
        <v>0</v>
      </c>
      <c r="K27" s="4">
        <v>0</v>
      </c>
      <c r="L27" s="4">
        <v>0</v>
      </c>
      <c r="M27" s="4">
        <v>0</v>
      </c>
      <c r="N27" s="4"/>
      <c r="O27" s="4">
        <v>0</v>
      </c>
      <c r="P27" s="4">
        <f t="shared" ref="P27:P37" si="0">SUM(B27:O27)</f>
        <v>49300</v>
      </c>
    </row>
    <row r="28" spans="1:16" x14ac:dyDescent="0.3">
      <c r="A28" s="6" t="s">
        <v>4</v>
      </c>
      <c r="B28" s="4">
        <v>-945800</v>
      </c>
      <c r="C28" s="5">
        <f>-38700+12000</f>
        <v>-26700</v>
      </c>
      <c r="D28" s="4">
        <v>-500</v>
      </c>
      <c r="E28" s="4">
        <v>0</v>
      </c>
      <c r="F28" s="4">
        <v>-36000</v>
      </c>
      <c r="G28" s="4">
        <v>0</v>
      </c>
      <c r="H28" s="4"/>
      <c r="I28" s="4">
        <v>-4500</v>
      </c>
      <c r="J28" s="4">
        <v>0</v>
      </c>
      <c r="K28" s="4">
        <v>0</v>
      </c>
      <c r="L28" s="4">
        <v>0</v>
      </c>
      <c r="M28" s="4">
        <v>0</v>
      </c>
      <c r="N28" s="4">
        <v>-32800</v>
      </c>
      <c r="O28" s="4">
        <v>-8900</v>
      </c>
      <c r="P28" s="4">
        <f t="shared" si="0"/>
        <v>-1055200</v>
      </c>
    </row>
    <row r="29" spans="1:16" x14ac:dyDescent="0.3">
      <c r="A29" s="6" t="s">
        <v>22</v>
      </c>
      <c r="B29" s="4">
        <v>0</v>
      </c>
      <c r="C29" s="5">
        <v>-12000</v>
      </c>
      <c r="D29" s="4">
        <v>0</v>
      </c>
      <c r="E29" s="4">
        <v>0</v>
      </c>
      <c r="F29" s="4">
        <v>0</v>
      </c>
      <c r="G29" s="4">
        <v>0</v>
      </c>
      <c r="H29" s="4">
        <v>0</v>
      </c>
      <c r="I29" s="4">
        <v>0</v>
      </c>
      <c r="J29" s="4">
        <v>0</v>
      </c>
      <c r="K29" s="4">
        <v>0</v>
      </c>
      <c r="L29" s="4">
        <v>0</v>
      </c>
      <c r="M29" s="4">
        <v>0</v>
      </c>
      <c r="N29" s="4">
        <v>12000</v>
      </c>
      <c r="O29" s="4">
        <v>0</v>
      </c>
      <c r="P29" s="4">
        <f t="shared" si="0"/>
        <v>0</v>
      </c>
    </row>
    <row r="30" spans="1:16" x14ac:dyDescent="0.3">
      <c r="A30" s="6"/>
      <c r="B30" s="4"/>
      <c r="C30" s="5"/>
      <c r="D30" s="4"/>
      <c r="E30" s="4"/>
      <c r="F30" s="4"/>
      <c r="G30" s="4"/>
      <c r="H30" s="4"/>
      <c r="I30" s="4"/>
      <c r="J30" s="4"/>
      <c r="K30" s="4"/>
      <c r="L30" s="4"/>
      <c r="M30" s="4"/>
      <c r="N30" s="4"/>
      <c r="O30" s="4"/>
      <c r="P30" s="4">
        <f t="shared" si="0"/>
        <v>0</v>
      </c>
    </row>
    <row r="31" spans="1:16" x14ac:dyDescent="0.3">
      <c r="A31" s="1" t="s">
        <v>1</v>
      </c>
      <c r="B31" s="4">
        <f t="shared" ref="B31:O31" si="1">SUM(B25:B30)</f>
        <v>6170400</v>
      </c>
      <c r="C31" s="4">
        <f t="shared" si="1"/>
        <v>281300</v>
      </c>
      <c r="D31" s="4">
        <f t="shared" si="1"/>
        <v>61500</v>
      </c>
      <c r="E31" s="4">
        <f t="shared" si="1"/>
        <v>1700000</v>
      </c>
      <c r="F31" s="4">
        <f t="shared" si="1"/>
        <v>1664100</v>
      </c>
      <c r="G31" s="4">
        <f t="shared" si="1"/>
        <v>55000</v>
      </c>
      <c r="H31" s="4">
        <f t="shared" si="1"/>
        <v>-59000</v>
      </c>
      <c r="I31" s="4">
        <f t="shared" si="1"/>
        <v>33500</v>
      </c>
      <c r="J31" s="4">
        <f t="shared" si="1"/>
        <v>-50000</v>
      </c>
      <c r="K31" s="4">
        <f t="shared" si="1"/>
        <v>250000</v>
      </c>
      <c r="L31" s="4">
        <f t="shared" si="1"/>
        <v>250000</v>
      </c>
      <c r="M31" s="4">
        <f t="shared" si="1"/>
        <v>89000</v>
      </c>
      <c r="N31" s="4">
        <f t="shared" si="1"/>
        <v>-400800</v>
      </c>
      <c r="O31" s="4">
        <f t="shared" si="1"/>
        <v>91100</v>
      </c>
      <c r="P31" s="4">
        <f t="shared" si="0"/>
        <v>10136100</v>
      </c>
    </row>
    <row r="32" spans="1:16" x14ac:dyDescent="0.3">
      <c r="B32" s="4"/>
      <c r="C32" s="5"/>
      <c r="D32" s="4"/>
      <c r="E32" s="4"/>
      <c r="F32" s="4"/>
      <c r="G32" s="4"/>
      <c r="H32" s="4"/>
      <c r="I32" s="4"/>
      <c r="J32" s="4"/>
      <c r="K32" s="4"/>
      <c r="L32" s="4"/>
      <c r="M32" s="4"/>
      <c r="N32" s="4"/>
      <c r="O32" s="4"/>
      <c r="P32" s="4"/>
    </row>
    <row r="33" spans="1:16" x14ac:dyDescent="0.3">
      <c r="A33" s="6" t="s">
        <v>5</v>
      </c>
      <c r="B33" s="4">
        <v>415600</v>
      </c>
      <c r="C33" s="5">
        <v>57000</v>
      </c>
      <c r="D33" s="4">
        <v>100</v>
      </c>
      <c r="E33" s="4">
        <v>100</v>
      </c>
      <c r="F33" s="4">
        <v>38500</v>
      </c>
      <c r="G33" s="4">
        <v>19500</v>
      </c>
      <c r="H33" s="4">
        <v>0</v>
      </c>
      <c r="I33" s="4">
        <v>204500</v>
      </c>
      <c r="J33" s="4">
        <v>0</v>
      </c>
      <c r="K33" s="4">
        <v>0</v>
      </c>
      <c r="L33" s="4">
        <v>0</v>
      </c>
      <c r="M33" s="4">
        <v>0</v>
      </c>
      <c r="N33" s="4">
        <v>83100</v>
      </c>
      <c r="O33" s="4">
        <v>0</v>
      </c>
      <c r="P33" s="4">
        <f t="shared" si="0"/>
        <v>818400</v>
      </c>
    </row>
    <row r="34" spans="1:16" x14ac:dyDescent="0.3">
      <c r="A34" s="6" t="s">
        <v>6</v>
      </c>
      <c r="B34" s="4">
        <v>-1748600</v>
      </c>
      <c r="C34" s="5">
        <f>-58000</f>
        <v>-58000</v>
      </c>
      <c r="D34" s="4">
        <v>-600</v>
      </c>
      <c r="E34" s="4"/>
      <c r="F34" s="4">
        <v>-99300</v>
      </c>
      <c r="G34" s="4">
        <v>-19500</v>
      </c>
      <c r="H34" s="4">
        <v>0</v>
      </c>
      <c r="I34" s="4">
        <v>-175500</v>
      </c>
      <c r="J34" s="4">
        <v>0</v>
      </c>
      <c r="K34" s="4">
        <v>0</v>
      </c>
      <c r="L34" s="4">
        <v>0</v>
      </c>
      <c r="M34" s="4">
        <v>0</v>
      </c>
      <c r="N34" s="4">
        <v>-100000</v>
      </c>
      <c r="O34" s="4">
        <v>-14100</v>
      </c>
      <c r="P34" s="4">
        <f t="shared" si="0"/>
        <v>-2215600</v>
      </c>
    </row>
    <row r="35" spans="1:16" x14ac:dyDescent="0.3">
      <c r="A35" s="6" t="s">
        <v>22</v>
      </c>
      <c r="B35" s="4">
        <v>0</v>
      </c>
      <c r="C35" s="4">
        <v>-12000</v>
      </c>
      <c r="D35" s="4">
        <v>0</v>
      </c>
      <c r="E35" s="4">
        <v>0</v>
      </c>
      <c r="F35" s="4">
        <v>0</v>
      </c>
      <c r="G35" s="4">
        <v>0</v>
      </c>
      <c r="H35" s="4">
        <v>0</v>
      </c>
      <c r="I35" s="4">
        <v>0</v>
      </c>
      <c r="J35" s="4">
        <v>0</v>
      </c>
      <c r="K35" s="4">
        <v>0</v>
      </c>
      <c r="L35" s="4">
        <v>0</v>
      </c>
      <c r="M35" s="4">
        <v>0</v>
      </c>
      <c r="N35" s="4">
        <v>12000</v>
      </c>
      <c r="O35" s="4">
        <v>0</v>
      </c>
      <c r="P35" s="4">
        <f t="shared" si="0"/>
        <v>0</v>
      </c>
    </row>
    <row r="36" spans="1:16" x14ac:dyDescent="0.3">
      <c r="B36" s="4"/>
      <c r="C36" s="5"/>
      <c r="D36" s="4"/>
      <c r="E36" s="4"/>
      <c r="F36" s="4"/>
      <c r="G36" s="4"/>
      <c r="H36" s="4"/>
      <c r="I36" s="4"/>
      <c r="J36" s="4"/>
      <c r="K36" s="4"/>
      <c r="L36" s="4"/>
      <c r="M36" s="4"/>
      <c r="N36" s="4"/>
      <c r="O36" s="4"/>
      <c r="P36" s="4"/>
    </row>
    <row r="37" spans="1:16" x14ac:dyDescent="0.3">
      <c r="A37" s="9" t="s">
        <v>21</v>
      </c>
      <c r="B37" s="10">
        <f t="shared" ref="B37:O37" si="2">SUM(B31:B36)</f>
        <v>4837400</v>
      </c>
      <c r="C37" s="10">
        <f t="shared" si="2"/>
        <v>268300</v>
      </c>
      <c r="D37" s="10">
        <f t="shared" si="2"/>
        <v>61000</v>
      </c>
      <c r="E37" s="10">
        <f t="shared" si="2"/>
        <v>1700100</v>
      </c>
      <c r="F37" s="10">
        <f t="shared" si="2"/>
        <v>1603300</v>
      </c>
      <c r="G37" s="10">
        <f t="shared" si="2"/>
        <v>55000</v>
      </c>
      <c r="H37" s="10">
        <f t="shared" si="2"/>
        <v>-59000</v>
      </c>
      <c r="I37" s="10">
        <f t="shared" si="2"/>
        <v>62500</v>
      </c>
      <c r="J37" s="10">
        <f t="shared" si="2"/>
        <v>-50000</v>
      </c>
      <c r="K37" s="10">
        <f t="shared" si="2"/>
        <v>250000</v>
      </c>
      <c r="L37" s="10">
        <f t="shared" si="2"/>
        <v>250000</v>
      </c>
      <c r="M37" s="10">
        <f t="shared" si="2"/>
        <v>89000</v>
      </c>
      <c r="N37" s="10">
        <f t="shared" si="2"/>
        <v>-405700</v>
      </c>
      <c r="O37" s="10">
        <f t="shared" si="2"/>
        <v>77000</v>
      </c>
      <c r="P37" s="10">
        <f t="shared" si="0"/>
        <v>8738900</v>
      </c>
    </row>
    <row r="38" spans="1:16" x14ac:dyDescent="0.3">
      <c r="B38" s="4"/>
      <c r="C38" s="5"/>
      <c r="D38" s="4"/>
      <c r="E38" s="4"/>
      <c r="F38" s="4"/>
      <c r="G38" s="4"/>
      <c r="H38" s="4"/>
      <c r="I38" s="4"/>
      <c r="J38" s="4"/>
      <c r="K38" s="4"/>
      <c r="L38" s="4"/>
      <c r="M38" s="4"/>
      <c r="N38" s="4"/>
      <c r="O38" s="4"/>
    </row>
    <row r="39" spans="1:16" x14ac:dyDescent="0.3">
      <c r="B39" s="4"/>
      <c r="C39" s="5"/>
      <c r="D39" s="4"/>
      <c r="E39" s="4"/>
      <c r="F39" s="4"/>
      <c r="G39" s="4"/>
      <c r="H39" s="4"/>
      <c r="I39" s="4"/>
      <c r="J39" s="4"/>
      <c r="K39" s="4"/>
      <c r="L39" s="4"/>
      <c r="M39" s="4"/>
      <c r="N39" s="4"/>
      <c r="O39" s="4"/>
    </row>
    <row r="40" spans="1:16" x14ac:dyDescent="0.3">
      <c r="B40" s="4"/>
      <c r="C40" s="5"/>
      <c r="D40" s="4"/>
      <c r="E40" s="4"/>
      <c r="F40" s="4"/>
      <c r="G40" s="4"/>
      <c r="H40" s="4"/>
      <c r="I40" s="4"/>
      <c r="J40" s="4"/>
      <c r="K40" s="4"/>
      <c r="L40" s="4"/>
      <c r="M40" s="4"/>
      <c r="N40" s="4"/>
      <c r="O40" s="4"/>
    </row>
  </sheetData>
  <pageMargins left="0.2" right="0" top="1" bottom="0.75" header="0.3" footer="0.3"/>
  <pageSetup scale="63" orientation="landscape" horizontalDpi="4294967292" r:id="rId1"/>
  <headerFooter>
    <oddHeader>&amp;C&amp;"-,Bold"&amp;14Haywood County Government
Financial Summary
&amp;A
&amp;10Prepared By:
 Laura Thornton, Budget Director</oddHeader>
    <oddFooter>&amp;C&amp;9&amp;D</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0FA41-B48F-4182-B5E5-75C1174AD70E}">
  <sheetPr>
    <pageSetUpPr fitToPage="1"/>
  </sheetPr>
  <dimension ref="A1:P107"/>
  <sheetViews>
    <sheetView zoomScaleNormal="100" workbookViewId="0">
      <pane xSplit="1" ySplit="6" topLeftCell="B70" activePane="bottomRight" state="frozen"/>
      <selection pane="topRight" activeCell="B1" sqref="B1"/>
      <selection pane="bottomLeft" activeCell="A8" sqref="A8"/>
      <selection pane="bottomRight" activeCell="D77" sqref="D77"/>
    </sheetView>
  </sheetViews>
  <sheetFormatPr defaultRowHeight="14.4" x14ac:dyDescent="0.3"/>
  <cols>
    <col min="1" max="1" width="26.109375" customWidth="1"/>
    <col min="2" max="2" width="15.6640625" bestFit="1" customWidth="1"/>
    <col min="3" max="3" width="12.6640625" style="2" bestFit="1" customWidth="1"/>
    <col min="4" max="4" width="12.6640625" bestFit="1" customWidth="1"/>
    <col min="5" max="6" width="14.5546875" bestFit="1" customWidth="1"/>
    <col min="7" max="7" width="12.33203125" bestFit="1" customWidth="1"/>
    <col min="8" max="8" width="13.33203125" customWidth="1"/>
    <col min="9" max="9" width="12.44140625" bestFit="1" customWidth="1"/>
    <col min="10" max="10" width="12.33203125" bestFit="1" customWidth="1"/>
    <col min="11" max="13" width="12.6640625" bestFit="1" customWidth="1"/>
    <col min="14" max="14" width="13.5546875" bestFit="1" customWidth="1"/>
    <col min="15" max="15" width="12.6640625" bestFit="1" customWidth="1"/>
    <col min="16" max="16" width="15.6640625" bestFit="1" customWidth="1"/>
  </cols>
  <sheetData>
    <row r="1" spans="1:16" x14ac:dyDescent="0.3">
      <c r="A1" s="62" t="s">
        <v>50</v>
      </c>
      <c r="B1" s="62"/>
      <c r="C1" s="62"/>
      <c r="D1" s="62"/>
      <c r="E1" s="62"/>
      <c r="F1" s="62"/>
      <c r="G1" s="62"/>
      <c r="H1" s="62"/>
      <c r="I1" s="62"/>
      <c r="J1" s="62"/>
      <c r="K1" s="62"/>
      <c r="L1" s="62"/>
      <c r="M1" s="62"/>
      <c r="N1" s="62"/>
    </row>
    <row r="2" spans="1:16" x14ac:dyDescent="0.3">
      <c r="A2" s="62" t="s">
        <v>56</v>
      </c>
      <c r="B2" s="62"/>
      <c r="C2" s="62"/>
      <c r="D2" s="62"/>
      <c r="E2" s="62"/>
      <c r="F2" s="62"/>
      <c r="G2" s="62"/>
      <c r="H2" s="62"/>
      <c r="I2" s="62"/>
      <c r="J2" s="62"/>
      <c r="K2" s="62"/>
      <c r="L2" s="62"/>
      <c r="M2" s="62"/>
      <c r="N2" s="62"/>
    </row>
    <row r="3" spans="1:16" x14ac:dyDescent="0.3">
      <c r="C3" s="3"/>
    </row>
    <row r="4" spans="1:16" ht="36.6" x14ac:dyDescent="0.3">
      <c r="A4" s="1"/>
      <c r="B4" s="7" t="s">
        <v>7</v>
      </c>
      <c r="C4" s="7" t="s">
        <v>8</v>
      </c>
      <c r="D4" s="7" t="s">
        <v>9</v>
      </c>
      <c r="E4" s="7" t="s">
        <v>20</v>
      </c>
      <c r="F4" s="7" t="s">
        <v>10</v>
      </c>
      <c r="G4" s="17" t="s">
        <v>11</v>
      </c>
      <c r="H4" s="17" t="s">
        <v>12</v>
      </c>
      <c r="I4" s="17" t="s">
        <v>13</v>
      </c>
      <c r="J4" s="17" t="s">
        <v>14</v>
      </c>
      <c r="K4" s="17" t="s">
        <v>15</v>
      </c>
      <c r="L4" s="17" t="s">
        <v>16</v>
      </c>
      <c r="M4" s="17" t="s">
        <v>17</v>
      </c>
      <c r="N4" s="7" t="s">
        <v>18</v>
      </c>
      <c r="O4" s="7" t="s">
        <v>19</v>
      </c>
      <c r="P4" s="7"/>
    </row>
    <row r="5" spans="1:16" x14ac:dyDescent="0.3">
      <c r="B5" s="8">
        <v>101</v>
      </c>
      <c r="C5" s="8">
        <v>116</v>
      </c>
      <c r="D5" s="8">
        <v>122</v>
      </c>
      <c r="E5" s="8">
        <v>128</v>
      </c>
      <c r="F5" s="8">
        <v>151</v>
      </c>
      <c r="G5" s="18">
        <v>171</v>
      </c>
      <c r="H5" s="18">
        <v>172</v>
      </c>
      <c r="I5" s="18">
        <v>175</v>
      </c>
      <c r="J5" s="18">
        <v>177</v>
      </c>
      <c r="K5" s="18">
        <v>178</v>
      </c>
      <c r="L5" s="18">
        <v>179</v>
      </c>
      <c r="M5" s="18">
        <v>189</v>
      </c>
      <c r="N5" s="8">
        <v>207</v>
      </c>
      <c r="O5" s="8">
        <v>357</v>
      </c>
      <c r="P5" s="7" t="s">
        <v>23</v>
      </c>
    </row>
    <row r="6" spans="1:16" s="14" customFormat="1" ht="16.2" thickBot="1" x14ac:dyDescent="0.35">
      <c r="A6" s="15" t="s">
        <v>39</v>
      </c>
      <c r="B6" s="19">
        <v>7100000</v>
      </c>
      <c r="C6" s="19">
        <v>320000</v>
      </c>
      <c r="D6" s="19">
        <v>62000</v>
      </c>
      <c r="E6" s="19">
        <v>1680700</v>
      </c>
      <c r="F6" s="19">
        <v>1700000</v>
      </c>
      <c r="G6" s="19">
        <v>55000</v>
      </c>
      <c r="H6" s="19">
        <v>-59000</v>
      </c>
      <c r="I6" s="19">
        <v>5000</v>
      </c>
      <c r="J6" s="19">
        <v>-50000</v>
      </c>
      <c r="K6" s="19">
        <v>250000</v>
      </c>
      <c r="L6" s="19">
        <v>250000</v>
      </c>
      <c r="M6" s="19">
        <v>89000</v>
      </c>
      <c r="N6" s="19">
        <v>-380000</v>
      </c>
      <c r="O6" s="19">
        <v>100000</v>
      </c>
      <c r="P6" s="19">
        <f>SUM(B6:O6)</f>
        <v>11122700</v>
      </c>
    </row>
    <row r="7" spans="1:16" x14ac:dyDescent="0.3">
      <c r="B7" s="20"/>
      <c r="C7" s="21"/>
      <c r="D7" s="20"/>
      <c r="E7" s="20"/>
      <c r="F7" s="20"/>
      <c r="G7" s="20"/>
      <c r="H7" s="20"/>
      <c r="I7" s="20"/>
      <c r="J7" s="20"/>
      <c r="K7" s="20"/>
      <c r="L7" s="20"/>
      <c r="M7" s="20"/>
      <c r="N7" s="20"/>
      <c r="O7" s="20"/>
      <c r="P7" s="20"/>
    </row>
    <row r="8" spans="1:16" x14ac:dyDescent="0.3">
      <c r="A8" s="6" t="s">
        <v>3</v>
      </c>
      <c r="B8" s="20">
        <v>16200</v>
      </c>
      <c r="C8" s="21">
        <v>0</v>
      </c>
      <c r="D8" s="20">
        <v>0</v>
      </c>
      <c r="E8" s="20">
        <v>0</v>
      </c>
      <c r="F8" s="20">
        <v>100</v>
      </c>
      <c r="G8" s="20">
        <v>0</v>
      </c>
      <c r="H8" s="20"/>
      <c r="I8" s="20">
        <v>33000</v>
      </c>
      <c r="J8" s="20">
        <v>0</v>
      </c>
      <c r="K8" s="20">
        <v>0</v>
      </c>
      <c r="L8" s="20">
        <v>0</v>
      </c>
      <c r="M8" s="20">
        <v>0</v>
      </c>
      <c r="N8" s="20"/>
      <c r="O8" s="20">
        <v>0</v>
      </c>
      <c r="P8" s="20">
        <f t="shared" ref="P8:P24" si="0">SUM(B8:O8)</f>
        <v>49300</v>
      </c>
    </row>
    <row r="9" spans="1:16" x14ac:dyDescent="0.3">
      <c r="A9" s="6" t="s">
        <v>4</v>
      </c>
      <c r="B9" s="20">
        <v>-945800</v>
      </c>
      <c r="C9" s="21">
        <f>-38700+12000</f>
        <v>-26700</v>
      </c>
      <c r="D9" s="20">
        <v>-500</v>
      </c>
      <c r="E9" s="20">
        <v>0</v>
      </c>
      <c r="F9" s="20">
        <v>-36000</v>
      </c>
      <c r="G9" s="20">
        <v>0</v>
      </c>
      <c r="H9" s="20"/>
      <c r="I9" s="20">
        <v>-4500</v>
      </c>
      <c r="J9" s="20">
        <v>0</v>
      </c>
      <c r="K9" s="20">
        <v>0</v>
      </c>
      <c r="L9" s="20">
        <v>0</v>
      </c>
      <c r="M9" s="20">
        <v>0</v>
      </c>
      <c r="N9" s="20">
        <v>-32800</v>
      </c>
      <c r="O9" s="20">
        <v>-8900</v>
      </c>
      <c r="P9" s="20">
        <f t="shared" si="0"/>
        <v>-1055200</v>
      </c>
    </row>
    <row r="10" spans="1:16" x14ac:dyDescent="0.3">
      <c r="A10" s="6" t="s">
        <v>22</v>
      </c>
      <c r="B10" s="22">
        <v>0</v>
      </c>
      <c r="C10" s="23">
        <v>-12000</v>
      </c>
      <c r="D10" s="22">
        <v>0</v>
      </c>
      <c r="E10" s="22">
        <v>0</v>
      </c>
      <c r="F10" s="22">
        <v>0</v>
      </c>
      <c r="G10" s="22">
        <v>0</v>
      </c>
      <c r="H10" s="22">
        <v>0</v>
      </c>
      <c r="I10" s="22">
        <v>0</v>
      </c>
      <c r="J10" s="22">
        <v>0</v>
      </c>
      <c r="K10" s="22">
        <v>0</v>
      </c>
      <c r="L10" s="22">
        <v>0</v>
      </c>
      <c r="M10" s="22">
        <v>0</v>
      </c>
      <c r="N10" s="22">
        <v>12000</v>
      </c>
      <c r="O10" s="22">
        <v>0</v>
      </c>
      <c r="P10" s="22">
        <f t="shared" si="0"/>
        <v>0</v>
      </c>
    </row>
    <row r="11" spans="1:16" x14ac:dyDescent="0.3">
      <c r="A11" s="11" t="s">
        <v>31</v>
      </c>
      <c r="B11" s="20">
        <f>SUM(B8:B10)</f>
        <v>-929600</v>
      </c>
      <c r="C11" s="20">
        <f t="shared" ref="C11:P11" si="1">SUM(C8:C10)</f>
        <v>-38700</v>
      </c>
      <c r="D11" s="20">
        <f t="shared" si="1"/>
        <v>-500</v>
      </c>
      <c r="E11" s="20">
        <f t="shared" si="1"/>
        <v>0</v>
      </c>
      <c r="F11" s="20">
        <f t="shared" si="1"/>
        <v>-35900</v>
      </c>
      <c r="G11" s="20">
        <f t="shared" si="1"/>
        <v>0</v>
      </c>
      <c r="H11" s="20">
        <f t="shared" si="1"/>
        <v>0</v>
      </c>
      <c r="I11" s="20">
        <f t="shared" si="1"/>
        <v>28500</v>
      </c>
      <c r="J11" s="20">
        <f t="shared" si="1"/>
        <v>0</v>
      </c>
      <c r="K11" s="20">
        <f t="shared" si="1"/>
        <v>0</v>
      </c>
      <c r="L11" s="20">
        <f t="shared" si="1"/>
        <v>0</v>
      </c>
      <c r="M11" s="20">
        <f t="shared" si="1"/>
        <v>0</v>
      </c>
      <c r="N11" s="20">
        <f t="shared" si="1"/>
        <v>-20800</v>
      </c>
      <c r="O11" s="20">
        <f t="shared" si="1"/>
        <v>-8900</v>
      </c>
      <c r="P11" s="20">
        <f t="shared" si="1"/>
        <v>-1005900</v>
      </c>
    </row>
    <row r="12" spans="1:16" x14ac:dyDescent="0.3">
      <c r="A12" s="11" t="s">
        <v>30</v>
      </c>
      <c r="B12" s="20">
        <f>B11</f>
        <v>-929600</v>
      </c>
      <c r="C12" s="20">
        <f t="shared" ref="C12:P12" si="2">C11</f>
        <v>-38700</v>
      </c>
      <c r="D12" s="20">
        <f t="shared" si="2"/>
        <v>-500</v>
      </c>
      <c r="E12" s="20">
        <f t="shared" si="2"/>
        <v>0</v>
      </c>
      <c r="F12" s="20">
        <f t="shared" si="2"/>
        <v>-35900</v>
      </c>
      <c r="G12" s="20">
        <f t="shared" si="2"/>
        <v>0</v>
      </c>
      <c r="H12" s="20">
        <f t="shared" si="2"/>
        <v>0</v>
      </c>
      <c r="I12" s="20">
        <f t="shared" si="2"/>
        <v>28500</v>
      </c>
      <c r="J12" s="20">
        <f t="shared" si="2"/>
        <v>0</v>
      </c>
      <c r="K12" s="20">
        <f t="shared" si="2"/>
        <v>0</v>
      </c>
      <c r="L12" s="20">
        <f t="shared" si="2"/>
        <v>0</v>
      </c>
      <c r="M12" s="20">
        <f t="shared" si="2"/>
        <v>0</v>
      </c>
      <c r="N12" s="20">
        <f t="shared" si="2"/>
        <v>-20800</v>
      </c>
      <c r="O12" s="20">
        <f t="shared" si="2"/>
        <v>-8900</v>
      </c>
      <c r="P12" s="20">
        <f t="shared" si="2"/>
        <v>-1005900</v>
      </c>
    </row>
    <row r="13" spans="1:16" s="14" customFormat="1" ht="16.2" thickBot="1" x14ac:dyDescent="0.35">
      <c r="A13" s="15" t="s">
        <v>40</v>
      </c>
      <c r="B13" s="19">
        <f t="shared" ref="B13:P13" si="3">B6+B11</f>
        <v>6170400</v>
      </c>
      <c r="C13" s="19">
        <f t="shared" si="3"/>
        <v>281300</v>
      </c>
      <c r="D13" s="19">
        <f t="shared" si="3"/>
        <v>61500</v>
      </c>
      <c r="E13" s="19">
        <f t="shared" si="3"/>
        <v>1680700</v>
      </c>
      <c r="F13" s="19">
        <f t="shared" si="3"/>
        <v>1664100</v>
      </c>
      <c r="G13" s="19">
        <f t="shared" si="3"/>
        <v>55000</v>
      </c>
      <c r="H13" s="19">
        <f t="shared" si="3"/>
        <v>-59000</v>
      </c>
      <c r="I13" s="19">
        <f t="shared" si="3"/>
        <v>33500</v>
      </c>
      <c r="J13" s="19">
        <f t="shared" si="3"/>
        <v>-50000</v>
      </c>
      <c r="K13" s="19">
        <f t="shared" si="3"/>
        <v>250000</v>
      </c>
      <c r="L13" s="19">
        <f t="shared" si="3"/>
        <v>250000</v>
      </c>
      <c r="M13" s="19">
        <f t="shared" si="3"/>
        <v>89000</v>
      </c>
      <c r="N13" s="19">
        <f t="shared" si="3"/>
        <v>-400800</v>
      </c>
      <c r="O13" s="19">
        <f t="shared" si="3"/>
        <v>91100</v>
      </c>
      <c r="P13" s="19">
        <f t="shared" si="3"/>
        <v>10116800</v>
      </c>
    </row>
    <row r="14" spans="1:16" x14ac:dyDescent="0.3">
      <c r="A14" s="11"/>
      <c r="B14" s="20"/>
      <c r="C14" s="21"/>
      <c r="D14" s="20"/>
      <c r="E14" s="20"/>
      <c r="F14" s="20"/>
      <c r="G14" s="20"/>
      <c r="H14" s="20"/>
      <c r="I14" s="20"/>
      <c r="J14" s="20"/>
      <c r="K14" s="20"/>
      <c r="L14" s="20"/>
      <c r="M14" s="20"/>
      <c r="N14" s="20"/>
      <c r="O14" s="20"/>
      <c r="P14" s="20"/>
    </row>
    <row r="15" spans="1:16" x14ac:dyDescent="0.3">
      <c r="A15" s="6" t="s">
        <v>5</v>
      </c>
      <c r="B15" s="20">
        <v>399300</v>
      </c>
      <c r="C15" s="21">
        <v>57000</v>
      </c>
      <c r="D15" s="20">
        <v>100</v>
      </c>
      <c r="E15" s="20">
        <v>100</v>
      </c>
      <c r="F15" s="20">
        <v>38400</v>
      </c>
      <c r="G15" s="20">
        <v>19500</v>
      </c>
      <c r="H15" s="20">
        <v>0</v>
      </c>
      <c r="I15" s="20">
        <v>171500</v>
      </c>
      <c r="J15" s="20">
        <v>0</v>
      </c>
      <c r="K15" s="20">
        <v>0</v>
      </c>
      <c r="L15" s="20">
        <v>0</v>
      </c>
      <c r="M15" s="20">
        <v>0</v>
      </c>
      <c r="N15" s="20">
        <v>83100</v>
      </c>
      <c r="O15" s="20">
        <v>0</v>
      </c>
      <c r="P15" s="20">
        <f t="shared" si="0"/>
        <v>769000</v>
      </c>
    </row>
    <row r="16" spans="1:16" x14ac:dyDescent="0.3">
      <c r="A16" s="6" t="s">
        <v>6</v>
      </c>
      <c r="B16" s="20">
        <v>-802800</v>
      </c>
      <c r="C16" s="21">
        <v>-31300</v>
      </c>
      <c r="D16" s="20">
        <v>0</v>
      </c>
      <c r="E16" s="20"/>
      <c r="F16" s="20">
        <v>-63400</v>
      </c>
      <c r="G16" s="20">
        <v>-19500</v>
      </c>
      <c r="H16" s="20">
        <v>0</v>
      </c>
      <c r="I16" s="20">
        <v>-171000</v>
      </c>
      <c r="J16" s="20">
        <v>0</v>
      </c>
      <c r="K16" s="20">
        <v>0</v>
      </c>
      <c r="L16" s="20">
        <v>0</v>
      </c>
      <c r="M16" s="20">
        <v>0</v>
      </c>
      <c r="N16" s="20">
        <v>-67200</v>
      </c>
      <c r="O16" s="20">
        <v>-5200</v>
      </c>
      <c r="P16" s="20">
        <f t="shared" si="0"/>
        <v>-1160400</v>
      </c>
    </row>
    <row r="17" spans="1:16" x14ac:dyDescent="0.3">
      <c r="A17" s="6" t="s">
        <v>22</v>
      </c>
      <c r="B17" s="22">
        <v>0</v>
      </c>
      <c r="C17" s="22">
        <v>0</v>
      </c>
      <c r="D17" s="22">
        <v>0</v>
      </c>
      <c r="E17" s="22">
        <v>0</v>
      </c>
      <c r="F17" s="22">
        <v>0</v>
      </c>
      <c r="G17" s="22">
        <v>0</v>
      </c>
      <c r="H17" s="22">
        <v>0</v>
      </c>
      <c r="I17" s="22">
        <v>0</v>
      </c>
      <c r="J17" s="22">
        <v>0</v>
      </c>
      <c r="K17" s="22">
        <v>0</v>
      </c>
      <c r="L17" s="22">
        <v>0</v>
      </c>
      <c r="M17" s="22">
        <v>0</v>
      </c>
      <c r="N17" s="22">
        <v>0</v>
      </c>
      <c r="O17" s="22">
        <v>0</v>
      </c>
      <c r="P17" s="22">
        <f t="shared" si="0"/>
        <v>0</v>
      </c>
    </row>
    <row r="18" spans="1:16" x14ac:dyDescent="0.3">
      <c r="A18" s="11" t="s">
        <v>31</v>
      </c>
      <c r="B18" s="20">
        <f>SUM(B15:B17)</f>
        <v>-403500</v>
      </c>
      <c r="C18" s="20">
        <f t="shared" ref="C18:P18" si="4">SUM(C15:C17)</f>
        <v>25700</v>
      </c>
      <c r="D18" s="20">
        <f t="shared" si="4"/>
        <v>100</v>
      </c>
      <c r="E18" s="20">
        <f t="shared" si="4"/>
        <v>100</v>
      </c>
      <c r="F18" s="20">
        <f t="shared" si="4"/>
        <v>-25000</v>
      </c>
      <c r="G18" s="20">
        <f t="shared" si="4"/>
        <v>0</v>
      </c>
      <c r="H18" s="20">
        <f t="shared" si="4"/>
        <v>0</v>
      </c>
      <c r="I18" s="20">
        <f t="shared" si="4"/>
        <v>500</v>
      </c>
      <c r="J18" s="20">
        <f t="shared" si="4"/>
        <v>0</v>
      </c>
      <c r="K18" s="20">
        <f t="shared" si="4"/>
        <v>0</v>
      </c>
      <c r="L18" s="20">
        <f t="shared" si="4"/>
        <v>0</v>
      </c>
      <c r="M18" s="20">
        <f t="shared" si="4"/>
        <v>0</v>
      </c>
      <c r="N18" s="20">
        <f t="shared" si="4"/>
        <v>15900</v>
      </c>
      <c r="O18" s="20">
        <f t="shared" si="4"/>
        <v>-5200</v>
      </c>
      <c r="P18" s="20">
        <f t="shared" si="4"/>
        <v>-391400</v>
      </c>
    </row>
    <row r="19" spans="1:16" x14ac:dyDescent="0.3">
      <c r="A19" s="11" t="s">
        <v>30</v>
      </c>
      <c r="B19" s="20">
        <f t="shared" ref="B19:P19" si="5">B12+B18</f>
        <v>-1333100</v>
      </c>
      <c r="C19" s="20">
        <f t="shared" si="5"/>
        <v>-13000</v>
      </c>
      <c r="D19" s="20">
        <f t="shared" si="5"/>
        <v>-400</v>
      </c>
      <c r="E19" s="20">
        <f t="shared" si="5"/>
        <v>100</v>
      </c>
      <c r="F19" s="20">
        <f t="shared" si="5"/>
        <v>-60900</v>
      </c>
      <c r="G19" s="20">
        <f t="shared" si="5"/>
        <v>0</v>
      </c>
      <c r="H19" s="20">
        <f t="shared" si="5"/>
        <v>0</v>
      </c>
      <c r="I19" s="20">
        <f t="shared" si="5"/>
        <v>29000</v>
      </c>
      <c r="J19" s="20">
        <f t="shared" si="5"/>
        <v>0</v>
      </c>
      <c r="K19" s="20">
        <f t="shared" si="5"/>
        <v>0</v>
      </c>
      <c r="L19" s="20">
        <f t="shared" si="5"/>
        <v>0</v>
      </c>
      <c r="M19" s="20">
        <f t="shared" si="5"/>
        <v>0</v>
      </c>
      <c r="N19" s="20">
        <f t="shared" si="5"/>
        <v>-4900</v>
      </c>
      <c r="O19" s="20">
        <f t="shared" si="5"/>
        <v>-14100</v>
      </c>
      <c r="P19" s="20">
        <f t="shared" si="5"/>
        <v>-1397300</v>
      </c>
    </row>
    <row r="20" spans="1:16" s="14" customFormat="1" ht="16.2" thickBot="1" x14ac:dyDescent="0.35">
      <c r="A20" s="15" t="s">
        <v>21</v>
      </c>
      <c r="B20" s="19">
        <f>B13+B18</f>
        <v>5766900</v>
      </c>
      <c r="C20" s="19">
        <f t="shared" ref="C20:P20" si="6">C13+C18</f>
        <v>307000</v>
      </c>
      <c r="D20" s="19">
        <f t="shared" si="6"/>
        <v>61600</v>
      </c>
      <c r="E20" s="19">
        <f t="shared" si="6"/>
        <v>1680800</v>
      </c>
      <c r="F20" s="19">
        <f t="shared" si="6"/>
        <v>1639100</v>
      </c>
      <c r="G20" s="19">
        <f t="shared" si="6"/>
        <v>55000</v>
      </c>
      <c r="H20" s="19">
        <f t="shared" si="6"/>
        <v>-59000</v>
      </c>
      <c r="I20" s="19">
        <f t="shared" si="6"/>
        <v>34000</v>
      </c>
      <c r="J20" s="19">
        <f t="shared" si="6"/>
        <v>-50000</v>
      </c>
      <c r="K20" s="19">
        <f t="shared" si="6"/>
        <v>250000</v>
      </c>
      <c r="L20" s="19">
        <f t="shared" si="6"/>
        <v>250000</v>
      </c>
      <c r="M20" s="19">
        <f t="shared" si="6"/>
        <v>89000</v>
      </c>
      <c r="N20" s="19">
        <f t="shared" si="6"/>
        <v>-384900</v>
      </c>
      <c r="O20" s="19">
        <f t="shared" si="6"/>
        <v>85900</v>
      </c>
      <c r="P20" s="19">
        <f t="shared" si="6"/>
        <v>9725400</v>
      </c>
    </row>
    <row r="21" spans="1:16" x14ac:dyDescent="0.3">
      <c r="A21" s="11"/>
      <c r="B21" s="20"/>
      <c r="C21" s="20"/>
      <c r="D21" s="20"/>
      <c r="E21" s="20"/>
      <c r="F21" s="20"/>
      <c r="G21" s="20"/>
      <c r="H21" s="20"/>
      <c r="I21" s="20"/>
      <c r="J21" s="20"/>
      <c r="K21" s="20"/>
      <c r="L21" s="20"/>
      <c r="M21" s="20"/>
      <c r="N21" s="20"/>
      <c r="O21" s="20"/>
      <c r="P21" s="20"/>
    </row>
    <row r="22" spans="1:16" x14ac:dyDescent="0.3">
      <c r="A22" s="6" t="s">
        <v>24</v>
      </c>
      <c r="B22" s="24">
        <v>814600</v>
      </c>
      <c r="C22" s="25">
        <v>43400</v>
      </c>
      <c r="D22" s="24">
        <v>200</v>
      </c>
      <c r="E22" s="24">
        <v>100</v>
      </c>
      <c r="F22" s="24">
        <v>49400</v>
      </c>
      <c r="G22" s="24">
        <v>0</v>
      </c>
      <c r="H22" s="24">
        <v>9600</v>
      </c>
      <c r="I22" s="24">
        <v>10300</v>
      </c>
      <c r="J22" s="24">
        <v>0</v>
      </c>
      <c r="K22" s="24">
        <v>0</v>
      </c>
      <c r="L22" s="24">
        <v>0</v>
      </c>
      <c r="M22" s="24">
        <v>0</v>
      </c>
      <c r="N22" s="24">
        <f>85200-12000</f>
        <v>73200</v>
      </c>
      <c r="O22" s="24">
        <v>0</v>
      </c>
      <c r="P22" s="24">
        <f t="shared" si="0"/>
        <v>1000800</v>
      </c>
    </row>
    <row r="23" spans="1:16" x14ac:dyDescent="0.3">
      <c r="A23" s="6" t="s">
        <v>25</v>
      </c>
      <c r="B23" s="24">
        <v>-915400</v>
      </c>
      <c r="C23" s="25">
        <f>-50000+12000</f>
        <v>-38000</v>
      </c>
      <c r="D23" s="24">
        <v>-1300</v>
      </c>
      <c r="E23" s="24">
        <v>0</v>
      </c>
      <c r="F23" s="24">
        <v>-35300</v>
      </c>
      <c r="G23" s="24">
        <v>0</v>
      </c>
      <c r="H23" s="24">
        <v>0</v>
      </c>
      <c r="I23" s="24">
        <v>-33000</v>
      </c>
      <c r="J23" s="24">
        <v>0</v>
      </c>
      <c r="K23" s="24">
        <v>0</v>
      </c>
      <c r="L23" s="24">
        <v>0</v>
      </c>
      <c r="M23" s="24">
        <v>0</v>
      </c>
      <c r="N23" s="24">
        <v>-72500</v>
      </c>
      <c r="O23" s="24">
        <v>-3700</v>
      </c>
      <c r="P23" s="24">
        <f t="shared" si="0"/>
        <v>-1099200</v>
      </c>
    </row>
    <row r="24" spans="1:16" x14ac:dyDescent="0.3">
      <c r="A24" s="6" t="s">
        <v>22</v>
      </c>
      <c r="B24" s="26">
        <v>0</v>
      </c>
      <c r="C24" s="27">
        <v>-12000</v>
      </c>
      <c r="D24" s="26">
        <v>0</v>
      </c>
      <c r="E24" s="26">
        <v>0</v>
      </c>
      <c r="F24" s="26">
        <v>0</v>
      </c>
      <c r="G24" s="26">
        <v>0</v>
      </c>
      <c r="H24" s="26">
        <v>0</v>
      </c>
      <c r="I24" s="26">
        <v>0</v>
      </c>
      <c r="J24" s="26">
        <v>0</v>
      </c>
      <c r="K24" s="26">
        <v>0</v>
      </c>
      <c r="L24" s="26">
        <v>0</v>
      </c>
      <c r="M24" s="26">
        <v>0</v>
      </c>
      <c r="N24" s="26">
        <v>12000</v>
      </c>
      <c r="O24" s="26">
        <v>0</v>
      </c>
      <c r="P24" s="26">
        <f t="shared" si="0"/>
        <v>0</v>
      </c>
    </row>
    <row r="25" spans="1:16" x14ac:dyDescent="0.3">
      <c r="A25" s="11" t="s">
        <v>31</v>
      </c>
      <c r="B25" s="24">
        <f>SUM(B22:B24)</f>
        <v>-100800</v>
      </c>
      <c r="C25" s="24">
        <f t="shared" ref="C25:P25" si="7">SUM(C22:C24)</f>
        <v>-6600</v>
      </c>
      <c r="D25" s="24">
        <f t="shared" si="7"/>
        <v>-1100</v>
      </c>
      <c r="E25" s="24">
        <f t="shared" si="7"/>
        <v>100</v>
      </c>
      <c r="F25" s="24">
        <f t="shared" si="7"/>
        <v>14100</v>
      </c>
      <c r="G25" s="24">
        <f t="shared" si="7"/>
        <v>0</v>
      </c>
      <c r="H25" s="24">
        <f t="shared" si="7"/>
        <v>9600</v>
      </c>
      <c r="I25" s="24">
        <f t="shared" si="7"/>
        <v>-22700</v>
      </c>
      <c r="J25" s="24">
        <f t="shared" si="7"/>
        <v>0</v>
      </c>
      <c r="K25" s="24">
        <f t="shared" si="7"/>
        <v>0</v>
      </c>
      <c r="L25" s="24">
        <f t="shared" si="7"/>
        <v>0</v>
      </c>
      <c r="M25" s="24">
        <f t="shared" si="7"/>
        <v>0</v>
      </c>
      <c r="N25" s="24">
        <f t="shared" si="7"/>
        <v>12700</v>
      </c>
      <c r="O25" s="24">
        <f t="shared" si="7"/>
        <v>-3700</v>
      </c>
      <c r="P25" s="24">
        <f t="shared" si="7"/>
        <v>-98400</v>
      </c>
    </row>
    <row r="26" spans="1:16" x14ac:dyDescent="0.3">
      <c r="A26" s="11" t="s">
        <v>30</v>
      </c>
      <c r="B26" s="24">
        <f>B19+B25</f>
        <v>-1433900</v>
      </c>
      <c r="C26" s="24">
        <f t="shared" ref="C26:P26" si="8">C19+C25</f>
        <v>-19600</v>
      </c>
      <c r="D26" s="24">
        <f t="shared" si="8"/>
        <v>-1500</v>
      </c>
      <c r="E26" s="24">
        <f t="shared" si="8"/>
        <v>200</v>
      </c>
      <c r="F26" s="24">
        <f t="shared" si="8"/>
        <v>-46800</v>
      </c>
      <c r="G26" s="24">
        <f t="shared" si="8"/>
        <v>0</v>
      </c>
      <c r="H26" s="24">
        <f t="shared" si="8"/>
        <v>9600</v>
      </c>
      <c r="I26" s="24">
        <f t="shared" si="8"/>
        <v>6300</v>
      </c>
      <c r="J26" s="24">
        <f t="shared" si="8"/>
        <v>0</v>
      </c>
      <c r="K26" s="24">
        <f t="shared" si="8"/>
        <v>0</v>
      </c>
      <c r="L26" s="24">
        <f t="shared" si="8"/>
        <v>0</v>
      </c>
      <c r="M26" s="24">
        <f t="shared" si="8"/>
        <v>0</v>
      </c>
      <c r="N26" s="24">
        <f t="shared" si="8"/>
        <v>7800</v>
      </c>
      <c r="O26" s="24">
        <f t="shared" si="8"/>
        <v>-17800</v>
      </c>
      <c r="P26" s="24">
        <f t="shared" si="8"/>
        <v>-1495700</v>
      </c>
    </row>
    <row r="27" spans="1:16" s="14" customFormat="1" ht="16.2" thickBot="1" x14ac:dyDescent="0.35">
      <c r="A27" s="15" t="s">
        <v>26</v>
      </c>
      <c r="B27" s="19">
        <f>B20+B25</f>
        <v>5666100</v>
      </c>
      <c r="C27" s="19">
        <f t="shared" ref="C27:P27" si="9">C20+C25</f>
        <v>300400</v>
      </c>
      <c r="D27" s="19">
        <f t="shared" si="9"/>
        <v>60500</v>
      </c>
      <c r="E27" s="19">
        <f t="shared" si="9"/>
        <v>1680900</v>
      </c>
      <c r="F27" s="19">
        <f t="shared" si="9"/>
        <v>1653200</v>
      </c>
      <c r="G27" s="19">
        <f t="shared" si="9"/>
        <v>55000</v>
      </c>
      <c r="H27" s="19">
        <f t="shared" si="9"/>
        <v>-49400</v>
      </c>
      <c r="I27" s="19">
        <f t="shared" si="9"/>
        <v>11300</v>
      </c>
      <c r="J27" s="19">
        <f t="shared" si="9"/>
        <v>-50000</v>
      </c>
      <c r="K27" s="19">
        <f t="shared" si="9"/>
        <v>250000</v>
      </c>
      <c r="L27" s="19">
        <f t="shared" si="9"/>
        <v>250000</v>
      </c>
      <c r="M27" s="19">
        <f t="shared" si="9"/>
        <v>89000</v>
      </c>
      <c r="N27" s="19">
        <f t="shared" si="9"/>
        <v>-372200</v>
      </c>
      <c r="O27" s="19">
        <f t="shared" si="9"/>
        <v>82200</v>
      </c>
      <c r="P27" s="19">
        <f t="shared" si="9"/>
        <v>9627000</v>
      </c>
    </row>
    <row r="28" spans="1:16" x14ac:dyDescent="0.3">
      <c r="A28" s="1"/>
      <c r="B28" s="24"/>
      <c r="C28" s="24"/>
      <c r="D28" s="24"/>
      <c r="E28" s="24"/>
      <c r="F28" s="24"/>
      <c r="G28" s="24"/>
      <c r="H28" s="24"/>
      <c r="I28" s="24"/>
      <c r="J28" s="24"/>
      <c r="K28" s="24"/>
      <c r="L28" s="24"/>
      <c r="M28" s="24"/>
      <c r="N28" s="24"/>
      <c r="O28" s="24"/>
      <c r="P28" s="24"/>
    </row>
    <row r="29" spans="1:16" x14ac:dyDescent="0.3">
      <c r="A29" s="6" t="s">
        <v>28</v>
      </c>
      <c r="B29" s="24">
        <v>3493300</v>
      </c>
      <c r="C29" s="25">
        <v>65600</v>
      </c>
      <c r="D29" s="24">
        <v>500</v>
      </c>
      <c r="E29" s="24">
        <v>200</v>
      </c>
      <c r="F29" s="24">
        <v>479400</v>
      </c>
      <c r="G29" s="24">
        <v>0</v>
      </c>
      <c r="H29" s="24">
        <v>3600</v>
      </c>
      <c r="I29" s="24">
        <v>0</v>
      </c>
      <c r="J29" s="24">
        <v>0</v>
      </c>
      <c r="K29" s="24">
        <v>0</v>
      </c>
      <c r="L29" s="24">
        <v>0</v>
      </c>
      <c r="M29" s="24">
        <v>26700</v>
      </c>
      <c r="N29" s="24">
        <v>73900</v>
      </c>
      <c r="O29" s="24">
        <v>9500</v>
      </c>
      <c r="P29" s="24">
        <f t="shared" ref="P29:P31" si="10">SUM(B29:O29)</f>
        <v>4152700</v>
      </c>
    </row>
    <row r="30" spans="1:16" x14ac:dyDescent="0.3">
      <c r="A30" s="6" t="s">
        <v>29</v>
      </c>
      <c r="B30" s="24">
        <f>-1340200+130000</f>
        <v>-1210200</v>
      </c>
      <c r="C30" s="25">
        <f>-70500+12000</f>
        <v>-58500</v>
      </c>
      <c r="D30" s="24">
        <v>-32200</v>
      </c>
      <c r="E30" s="24">
        <v>0</v>
      </c>
      <c r="F30" s="24">
        <v>-44500</v>
      </c>
      <c r="G30" s="24">
        <v>0</v>
      </c>
      <c r="H30" s="24">
        <v>-13200</v>
      </c>
      <c r="I30" s="24">
        <v>-10300</v>
      </c>
      <c r="J30" s="24">
        <v>0</v>
      </c>
      <c r="K30" s="24">
        <v>0</v>
      </c>
      <c r="L30" s="24">
        <v>0</v>
      </c>
      <c r="M30" s="24">
        <v>-100300</v>
      </c>
      <c r="N30" s="24">
        <v>-118400</v>
      </c>
      <c r="O30" s="24">
        <v>-35600</v>
      </c>
      <c r="P30" s="24">
        <f t="shared" si="10"/>
        <v>-1623200</v>
      </c>
    </row>
    <row r="31" spans="1:16" x14ac:dyDescent="0.3">
      <c r="A31" s="6" t="s">
        <v>22</v>
      </c>
      <c r="B31" s="26">
        <v>-130000</v>
      </c>
      <c r="C31" s="27">
        <v>-12000</v>
      </c>
      <c r="D31" s="26">
        <v>0</v>
      </c>
      <c r="E31" s="26">
        <v>0</v>
      </c>
      <c r="F31" s="26">
        <v>0</v>
      </c>
      <c r="G31" s="26">
        <v>0</v>
      </c>
      <c r="H31" s="26">
        <v>0</v>
      </c>
      <c r="I31" s="26">
        <v>0</v>
      </c>
      <c r="J31" s="26">
        <v>0</v>
      </c>
      <c r="K31" s="26">
        <v>0</v>
      </c>
      <c r="L31" s="26">
        <v>0</v>
      </c>
      <c r="M31" s="26">
        <v>130000</v>
      </c>
      <c r="N31" s="26">
        <v>0</v>
      </c>
      <c r="O31" s="26">
        <v>0</v>
      </c>
      <c r="P31" s="26">
        <f t="shared" si="10"/>
        <v>-12000</v>
      </c>
    </row>
    <row r="32" spans="1:16" x14ac:dyDescent="0.3">
      <c r="A32" s="11" t="s">
        <v>31</v>
      </c>
      <c r="B32" s="24">
        <f>SUM(B29:B31)</f>
        <v>2153100</v>
      </c>
      <c r="C32" s="24">
        <f t="shared" ref="C32:P32" si="11">SUM(C29:C31)</f>
        <v>-4900</v>
      </c>
      <c r="D32" s="24">
        <f t="shared" si="11"/>
        <v>-31700</v>
      </c>
      <c r="E32" s="24">
        <f t="shared" si="11"/>
        <v>200</v>
      </c>
      <c r="F32" s="24">
        <f t="shared" si="11"/>
        <v>434900</v>
      </c>
      <c r="G32" s="24">
        <f t="shared" si="11"/>
        <v>0</v>
      </c>
      <c r="H32" s="24">
        <f t="shared" si="11"/>
        <v>-9600</v>
      </c>
      <c r="I32" s="24">
        <f t="shared" si="11"/>
        <v>-10300</v>
      </c>
      <c r="J32" s="24">
        <f t="shared" si="11"/>
        <v>0</v>
      </c>
      <c r="K32" s="24">
        <f t="shared" si="11"/>
        <v>0</v>
      </c>
      <c r="L32" s="24">
        <f t="shared" si="11"/>
        <v>0</v>
      </c>
      <c r="M32" s="24">
        <f t="shared" si="11"/>
        <v>56400</v>
      </c>
      <c r="N32" s="24">
        <f t="shared" si="11"/>
        <v>-44500</v>
      </c>
      <c r="O32" s="24">
        <f t="shared" si="11"/>
        <v>-26100</v>
      </c>
      <c r="P32" s="24">
        <f t="shared" si="11"/>
        <v>2517500</v>
      </c>
    </row>
    <row r="33" spans="1:16" x14ac:dyDescent="0.3">
      <c r="A33" s="11" t="s">
        <v>30</v>
      </c>
      <c r="B33" s="24">
        <f>B26+B32</f>
        <v>719200</v>
      </c>
      <c r="C33" s="24">
        <f t="shared" ref="C33:P33" si="12">C26+C32</f>
        <v>-24500</v>
      </c>
      <c r="D33" s="24">
        <f t="shared" si="12"/>
        <v>-33200</v>
      </c>
      <c r="E33" s="24">
        <f t="shared" si="12"/>
        <v>400</v>
      </c>
      <c r="F33" s="24">
        <f t="shared" si="12"/>
        <v>388100</v>
      </c>
      <c r="G33" s="24">
        <f t="shared" si="12"/>
        <v>0</v>
      </c>
      <c r="H33" s="24">
        <f t="shared" si="12"/>
        <v>0</v>
      </c>
      <c r="I33" s="24">
        <f t="shared" si="12"/>
        <v>-4000</v>
      </c>
      <c r="J33" s="24">
        <f t="shared" si="12"/>
        <v>0</v>
      </c>
      <c r="K33" s="24">
        <f t="shared" si="12"/>
        <v>0</v>
      </c>
      <c r="L33" s="24">
        <f t="shared" si="12"/>
        <v>0</v>
      </c>
      <c r="M33" s="24">
        <f t="shared" si="12"/>
        <v>56400</v>
      </c>
      <c r="N33" s="24">
        <f t="shared" si="12"/>
        <v>-36700</v>
      </c>
      <c r="O33" s="24">
        <f t="shared" si="12"/>
        <v>-43900</v>
      </c>
      <c r="P33" s="24">
        <f t="shared" si="12"/>
        <v>1021800</v>
      </c>
    </row>
    <row r="34" spans="1:16" s="14" customFormat="1" ht="16.2" thickBot="1" x14ac:dyDescent="0.35">
      <c r="A34" s="15" t="s">
        <v>27</v>
      </c>
      <c r="B34" s="19">
        <f>B27+B32</f>
        <v>7819200</v>
      </c>
      <c r="C34" s="19">
        <f t="shared" ref="C34:P34" si="13">C27+C32</f>
        <v>295500</v>
      </c>
      <c r="D34" s="19">
        <f t="shared" si="13"/>
        <v>28800</v>
      </c>
      <c r="E34" s="19">
        <f>E27+E32</f>
        <v>1681100</v>
      </c>
      <c r="F34" s="19">
        <f t="shared" si="13"/>
        <v>2088100</v>
      </c>
      <c r="G34" s="19">
        <f t="shared" si="13"/>
        <v>55000</v>
      </c>
      <c r="H34" s="19">
        <f t="shared" si="13"/>
        <v>-59000</v>
      </c>
      <c r="I34" s="19">
        <f t="shared" si="13"/>
        <v>1000</v>
      </c>
      <c r="J34" s="19">
        <f t="shared" si="13"/>
        <v>-50000</v>
      </c>
      <c r="K34" s="19">
        <f t="shared" si="13"/>
        <v>250000</v>
      </c>
      <c r="L34" s="19">
        <f t="shared" si="13"/>
        <v>250000</v>
      </c>
      <c r="M34" s="19">
        <f t="shared" si="13"/>
        <v>145400</v>
      </c>
      <c r="N34" s="19">
        <f t="shared" si="13"/>
        <v>-416700</v>
      </c>
      <c r="O34" s="19">
        <f t="shared" si="13"/>
        <v>56100</v>
      </c>
      <c r="P34" s="19">
        <f t="shared" si="13"/>
        <v>12144500</v>
      </c>
    </row>
    <row r="35" spans="1:16" s="14" customFormat="1" ht="16.2" hidden="1" thickBot="1" x14ac:dyDescent="0.35">
      <c r="A35" s="15" t="s">
        <v>35</v>
      </c>
      <c r="B35" s="19">
        <v>7964653.8499999996</v>
      </c>
      <c r="C35" s="19">
        <v>296530.03000000003</v>
      </c>
      <c r="D35" s="19">
        <v>28276.94</v>
      </c>
      <c r="E35" s="19">
        <v>1681148.16</v>
      </c>
      <c r="F35" s="19">
        <v>2055375.32</v>
      </c>
      <c r="G35" s="19">
        <v>35849.919999999998</v>
      </c>
      <c r="H35" s="19">
        <v>15719.39</v>
      </c>
      <c r="I35" s="19">
        <v>3503</v>
      </c>
      <c r="J35" s="19">
        <v>2795.16</v>
      </c>
      <c r="K35" s="19">
        <v>250000</v>
      </c>
      <c r="L35" s="19">
        <v>250000</v>
      </c>
      <c r="M35" s="19">
        <v>145323.60999999999</v>
      </c>
      <c r="N35" s="19">
        <v>278154.46999999997</v>
      </c>
      <c r="O35" s="19">
        <v>54807.03</v>
      </c>
      <c r="P35" s="19">
        <f>SUM(B35:O35)</f>
        <v>13062136.880000001</v>
      </c>
    </row>
    <row r="36" spans="1:16" x14ac:dyDescent="0.3">
      <c r="B36" s="20"/>
      <c r="C36" s="21"/>
      <c r="D36" s="20"/>
      <c r="E36" s="20"/>
      <c r="F36" s="20"/>
      <c r="G36" s="20"/>
      <c r="H36" s="20"/>
      <c r="I36" s="20"/>
      <c r="J36" s="20"/>
      <c r="K36" s="20"/>
      <c r="L36" s="20"/>
      <c r="M36" s="20"/>
      <c r="N36" s="20"/>
      <c r="O36" s="20"/>
      <c r="P36" s="20"/>
    </row>
    <row r="37" spans="1:16" x14ac:dyDescent="0.3">
      <c r="A37" s="6" t="s">
        <v>36</v>
      </c>
      <c r="B37" s="24">
        <v>1404500</v>
      </c>
      <c r="C37" s="25">
        <v>57100</v>
      </c>
      <c r="D37" s="24">
        <v>19400</v>
      </c>
      <c r="E37" s="24">
        <v>100</v>
      </c>
      <c r="F37" s="24">
        <v>150000</v>
      </c>
      <c r="G37" s="24">
        <v>0</v>
      </c>
      <c r="H37" s="24">
        <v>2700</v>
      </c>
      <c r="I37" s="24">
        <v>0</v>
      </c>
      <c r="J37" s="24">
        <v>100</v>
      </c>
      <c r="K37" s="24">
        <v>0</v>
      </c>
      <c r="L37" s="24">
        <v>0</v>
      </c>
      <c r="M37" s="24">
        <v>0</v>
      </c>
      <c r="N37" s="24">
        <f>94200-12000</f>
        <v>82200</v>
      </c>
      <c r="O37" s="24">
        <v>100</v>
      </c>
      <c r="P37" s="24">
        <f t="shared" ref="P37:P39" si="14">SUM(B37:O37)</f>
        <v>1716200</v>
      </c>
    </row>
    <row r="38" spans="1:16" x14ac:dyDescent="0.3">
      <c r="A38" s="6" t="s">
        <v>37</v>
      </c>
      <c r="B38" s="24">
        <v>-1085000</v>
      </c>
      <c r="C38" s="25">
        <f>-49900+12000</f>
        <v>-37900</v>
      </c>
      <c r="D38" s="24">
        <v>-2700</v>
      </c>
      <c r="E38" s="24">
        <v>0</v>
      </c>
      <c r="F38" s="24">
        <v>-175300</v>
      </c>
      <c r="G38" s="24">
        <v>0</v>
      </c>
      <c r="H38" s="24">
        <v>0</v>
      </c>
      <c r="I38" s="24">
        <v>0</v>
      </c>
      <c r="J38" s="24">
        <v>0</v>
      </c>
      <c r="K38" s="24">
        <v>0</v>
      </c>
      <c r="L38" s="24">
        <v>0</v>
      </c>
      <c r="M38" s="24">
        <v>-1000</v>
      </c>
      <c r="N38" s="24">
        <v>-77100</v>
      </c>
      <c r="O38" s="24">
        <v>-5000</v>
      </c>
      <c r="P38" s="24">
        <f t="shared" si="14"/>
        <v>-1384000</v>
      </c>
    </row>
    <row r="39" spans="1:16" x14ac:dyDescent="0.3">
      <c r="A39" s="6" t="s">
        <v>22</v>
      </c>
      <c r="B39" s="26">
        <v>0</v>
      </c>
      <c r="C39" s="27">
        <v>-12000</v>
      </c>
      <c r="D39" s="26">
        <v>0</v>
      </c>
      <c r="E39" s="26">
        <v>0</v>
      </c>
      <c r="F39" s="26">
        <v>0</v>
      </c>
      <c r="G39" s="26">
        <v>0</v>
      </c>
      <c r="H39" s="26">
        <v>0</v>
      </c>
      <c r="I39" s="26">
        <v>0</v>
      </c>
      <c r="J39" s="26">
        <v>0</v>
      </c>
      <c r="K39" s="26">
        <v>0</v>
      </c>
      <c r="L39" s="26">
        <v>0</v>
      </c>
      <c r="M39" s="26">
        <v>0</v>
      </c>
      <c r="N39" s="26">
        <v>12000</v>
      </c>
      <c r="O39" s="26">
        <v>0</v>
      </c>
      <c r="P39" s="26">
        <f t="shared" si="14"/>
        <v>0</v>
      </c>
    </row>
    <row r="40" spans="1:16" x14ac:dyDescent="0.3">
      <c r="A40" s="11" t="s">
        <v>31</v>
      </c>
      <c r="B40" s="24">
        <f>SUM(B37:B39)</f>
        <v>319500</v>
      </c>
      <c r="C40" s="24">
        <f>SUM(C37:C39)</f>
        <v>7200</v>
      </c>
      <c r="D40" s="24">
        <f t="shared" ref="D40:P40" si="15">SUM(D37:D39)</f>
        <v>16700</v>
      </c>
      <c r="E40" s="24">
        <f t="shared" si="15"/>
        <v>100</v>
      </c>
      <c r="F40" s="24">
        <f t="shared" si="15"/>
        <v>-25300</v>
      </c>
      <c r="G40" s="24">
        <f t="shared" si="15"/>
        <v>0</v>
      </c>
      <c r="H40" s="24">
        <f t="shared" si="15"/>
        <v>2700</v>
      </c>
      <c r="I40" s="24">
        <f t="shared" si="15"/>
        <v>0</v>
      </c>
      <c r="J40" s="24">
        <f t="shared" si="15"/>
        <v>100</v>
      </c>
      <c r="K40" s="24">
        <f t="shared" si="15"/>
        <v>0</v>
      </c>
      <c r="L40" s="24">
        <f t="shared" si="15"/>
        <v>0</v>
      </c>
      <c r="M40" s="24">
        <f t="shared" si="15"/>
        <v>-1000</v>
      </c>
      <c r="N40" s="24">
        <f t="shared" si="15"/>
        <v>17100</v>
      </c>
      <c r="O40" s="24">
        <f t="shared" si="15"/>
        <v>-4900</v>
      </c>
      <c r="P40" s="24">
        <f t="shared" si="15"/>
        <v>332200</v>
      </c>
    </row>
    <row r="41" spans="1:16" x14ac:dyDescent="0.3">
      <c r="A41" s="11" t="s">
        <v>30</v>
      </c>
      <c r="B41" s="24">
        <f>B33+B40</f>
        <v>1038700</v>
      </c>
      <c r="C41" s="24">
        <f t="shared" ref="C41:P41" si="16">C33+C40</f>
        <v>-17300</v>
      </c>
      <c r="D41" s="24">
        <f>D33+D40</f>
        <v>-16500</v>
      </c>
      <c r="E41" s="24">
        <f t="shared" si="16"/>
        <v>500</v>
      </c>
      <c r="F41" s="24">
        <f t="shared" si="16"/>
        <v>362800</v>
      </c>
      <c r="G41" s="24">
        <f t="shared" si="16"/>
        <v>0</v>
      </c>
      <c r="H41" s="24">
        <f t="shared" si="16"/>
        <v>2700</v>
      </c>
      <c r="I41" s="24">
        <f t="shared" si="16"/>
        <v>-4000</v>
      </c>
      <c r="J41" s="24">
        <f t="shared" si="16"/>
        <v>100</v>
      </c>
      <c r="K41" s="24">
        <f t="shared" si="16"/>
        <v>0</v>
      </c>
      <c r="L41" s="24">
        <f t="shared" si="16"/>
        <v>0</v>
      </c>
      <c r="M41" s="24">
        <f t="shared" si="16"/>
        <v>55400</v>
      </c>
      <c r="N41" s="24">
        <f t="shared" si="16"/>
        <v>-19600</v>
      </c>
      <c r="O41" s="24">
        <f t="shared" si="16"/>
        <v>-48800</v>
      </c>
      <c r="P41" s="24">
        <f t="shared" si="16"/>
        <v>1354000</v>
      </c>
    </row>
    <row r="42" spans="1:16" s="14" customFormat="1" ht="16.2" thickBot="1" x14ac:dyDescent="0.35">
      <c r="A42" s="15" t="s">
        <v>38</v>
      </c>
      <c r="B42" s="19">
        <f>B34+B40</f>
        <v>8138700</v>
      </c>
      <c r="C42" s="19">
        <f t="shared" ref="C42:P42" si="17">C34+C40</f>
        <v>302700</v>
      </c>
      <c r="D42" s="19">
        <f t="shared" si="17"/>
        <v>45500</v>
      </c>
      <c r="E42" s="19">
        <f t="shared" si="17"/>
        <v>1681200</v>
      </c>
      <c r="F42" s="19">
        <f t="shared" si="17"/>
        <v>2062800</v>
      </c>
      <c r="G42" s="19">
        <f t="shared" si="17"/>
        <v>55000</v>
      </c>
      <c r="H42" s="19">
        <f t="shared" si="17"/>
        <v>-56300</v>
      </c>
      <c r="I42" s="19">
        <f t="shared" si="17"/>
        <v>1000</v>
      </c>
      <c r="J42" s="19">
        <f t="shared" si="17"/>
        <v>-49900</v>
      </c>
      <c r="K42" s="19">
        <f t="shared" si="17"/>
        <v>250000</v>
      </c>
      <c r="L42" s="19">
        <f t="shared" si="17"/>
        <v>250000</v>
      </c>
      <c r="M42" s="19">
        <f t="shared" si="17"/>
        <v>144400</v>
      </c>
      <c r="N42" s="19">
        <f t="shared" si="17"/>
        <v>-399600</v>
      </c>
      <c r="O42" s="19">
        <f t="shared" si="17"/>
        <v>51200</v>
      </c>
      <c r="P42" s="19">
        <f t="shared" si="17"/>
        <v>12476700</v>
      </c>
    </row>
    <row r="43" spans="1:16" s="14" customFormat="1" ht="16.2" hidden="1" thickBot="1" x14ac:dyDescent="0.35">
      <c r="A43" s="15" t="s">
        <v>35</v>
      </c>
      <c r="B43" s="19">
        <f>7810399.03+500000</f>
        <v>8310399.0300000003</v>
      </c>
      <c r="C43" s="19">
        <v>304464.90999999997</v>
      </c>
      <c r="D43" s="19">
        <v>44970.59</v>
      </c>
      <c r="E43" s="19">
        <v>1681281.74</v>
      </c>
      <c r="F43" s="19">
        <v>2029986.53</v>
      </c>
      <c r="G43" s="19">
        <v>35849.919999999998</v>
      </c>
      <c r="H43" s="19">
        <v>18449.39</v>
      </c>
      <c r="I43" s="19">
        <v>3503</v>
      </c>
      <c r="J43" s="19">
        <v>1485.63</v>
      </c>
      <c r="K43" s="19">
        <v>250000</v>
      </c>
      <c r="L43" s="19">
        <v>250000</v>
      </c>
      <c r="M43" s="19">
        <v>144462.18</v>
      </c>
      <c r="N43" s="19">
        <v>296060.86</v>
      </c>
      <c r="O43" s="19">
        <v>49759.34</v>
      </c>
      <c r="P43" s="19">
        <f>SUM(B43:O43)</f>
        <v>13420673.119999999</v>
      </c>
    </row>
    <row r="44" spans="1:16" x14ac:dyDescent="0.3">
      <c r="B44" s="20"/>
      <c r="C44" s="21"/>
      <c r="D44" s="20"/>
      <c r="E44" s="20"/>
      <c r="F44" s="20"/>
      <c r="G44" s="20"/>
      <c r="H44" s="20"/>
      <c r="I44" s="20"/>
      <c r="J44" s="20"/>
      <c r="K44" s="20"/>
      <c r="L44" s="20"/>
      <c r="M44" s="20"/>
      <c r="N44" s="20"/>
      <c r="O44" s="20"/>
      <c r="P44" s="20"/>
    </row>
    <row r="45" spans="1:16" x14ac:dyDescent="0.3">
      <c r="A45" s="6" t="s">
        <v>41</v>
      </c>
      <c r="B45" s="24">
        <v>772100</v>
      </c>
      <c r="C45" s="25">
        <v>52700</v>
      </c>
      <c r="D45" s="24">
        <v>130400</v>
      </c>
      <c r="E45" s="24">
        <v>200</v>
      </c>
      <c r="F45" s="24">
        <v>115700</v>
      </c>
      <c r="G45" s="24">
        <v>0</v>
      </c>
      <c r="H45" s="24">
        <v>0</v>
      </c>
      <c r="I45" s="24">
        <v>76800</v>
      </c>
      <c r="J45" s="24">
        <v>0</v>
      </c>
      <c r="K45" s="24">
        <v>0</v>
      </c>
      <c r="L45" s="24">
        <v>0</v>
      </c>
      <c r="M45" s="24">
        <v>-4100</v>
      </c>
      <c r="N45" s="24">
        <v>66300</v>
      </c>
      <c r="O45" s="24">
        <v>3600</v>
      </c>
      <c r="P45" s="24">
        <f t="shared" ref="P45:P47" si="18">SUM(B45:O45)</f>
        <v>1213700</v>
      </c>
    </row>
    <row r="46" spans="1:16" x14ac:dyDescent="0.3">
      <c r="A46" s="6" t="s">
        <v>44</v>
      </c>
      <c r="B46" s="24">
        <v>-977200</v>
      </c>
      <c r="C46" s="25">
        <v>-37200</v>
      </c>
      <c r="D46" s="24">
        <v>-3000</v>
      </c>
      <c r="E46" s="24">
        <v>0</v>
      </c>
      <c r="F46" s="24">
        <v>-36300</v>
      </c>
      <c r="G46" s="24">
        <v>-366000</v>
      </c>
      <c r="H46" s="24">
        <v>-2700</v>
      </c>
      <c r="I46" s="24">
        <v>-76800</v>
      </c>
      <c r="J46" s="24">
        <v>0</v>
      </c>
      <c r="K46" s="24">
        <v>0</v>
      </c>
      <c r="L46" s="24">
        <v>0</v>
      </c>
      <c r="M46" s="24">
        <v>-200</v>
      </c>
      <c r="N46" s="24">
        <v>-32800</v>
      </c>
      <c r="O46" s="24">
        <v>-6100</v>
      </c>
      <c r="P46" s="24">
        <f t="shared" si="18"/>
        <v>-1538300</v>
      </c>
    </row>
    <row r="47" spans="1:16" x14ac:dyDescent="0.3">
      <c r="A47" s="6" t="s">
        <v>22</v>
      </c>
      <c r="B47" s="26">
        <v>-427100</v>
      </c>
      <c r="C47" s="27">
        <v>-12000</v>
      </c>
      <c r="D47" s="26">
        <v>0</v>
      </c>
      <c r="E47" s="26">
        <v>0</v>
      </c>
      <c r="F47" s="26">
        <v>0</v>
      </c>
      <c r="G47" s="26">
        <v>366000</v>
      </c>
      <c r="H47" s="26">
        <v>5000</v>
      </c>
      <c r="I47" s="26">
        <v>0</v>
      </c>
      <c r="J47" s="26">
        <v>55000</v>
      </c>
      <c r="K47" s="26">
        <v>0</v>
      </c>
      <c r="L47" s="26">
        <v>0</v>
      </c>
      <c r="M47" s="26">
        <v>0</v>
      </c>
      <c r="N47" s="26">
        <v>25100</v>
      </c>
      <c r="O47" s="26">
        <v>0</v>
      </c>
      <c r="P47" s="26">
        <f t="shared" si="18"/>
        <v>12000</v>
      </c>
    </row>
    <row r="48" spans="1:16" x14ac:dyDescent="0.3">
      <c r="A48" s="11" t="s">
        <v>31</v>
      </c>
      <c r="B48" s="24">
        <f>SUM(B45:B47)</f>
        <v>-632200</v>
      </c>
      <c r="C48" s="24">
        <f>SUM(C45:C47)</f>
        <v>3500</v>
      </c>
      <c r="D48" s="24">
        <f t="shared" ref="D48:P48" si="19">SUM(D45:D47)</f>
        <v>127400</v>
      </c>
      <c r="E48" s="24">
        <f t="shared" si="19"/>
        <v>200</v>
      </c>
      <c r="F48" s="24">
        <f t="shared" si="19"/>
        <v>79400</v>
      </c>
      <c r="G48" s="24">
        <f t="shared" si="19"/>
        <v>0</v>
      </c>
      <c r="H48" s="24">
        <f t="shared" si="19"/>
        <v>2300</v>
      </c>
      <c r="I48" s="24">
        <f t="shared" si="19"/>
        <v>0</v>
      </c>
      <c r="J48" s="24">
        <f t="shared" si="19"/>
        <v>55000</v>
      </c>
      <c r="K48" s="24">
        <f t="shared" si="19"/>
        <v>0</v>
      </c>
      <c r="L48" s="24">
        <f t="shared" si="19"/>
        <v>0</v>
      </c>
      <c r="M48" s="24">
        <f t="shared" si="19"/>
        <v>-4300</v>
      </c>
      <c r="N48" s="24">
        <f t="shared" si="19"/>
        <v>58600</v>
      </c>
      <c r="O48" s="24">
        <f t="shared" si="19"/>
        <v>-2500</v>
      </c>
      <c r="P48" s="24">
        <f t="shared" si="19"/>
        <v>-312600</v>
      </c>
    </row>
    <row r="49" spans="1:16" x14ac:dyDescent="0.3">
      <c r="A49" s="11" t="s">
        <v>30</v>
      </c>
      <c r="B49" s="24">
        <f>B41+B48</f>
        <v>406500</v>
      </c>
      <c r="C49" s="24">
        <f t="shared" ref="C49" si="20">C41+C48</f>
        <v>-13800</v>
      </c>
      <c r="D49" s="24">
        <f>D41+D48</f>
        <v>110900</v>
      </c>
      <c r="E49" s="24">
        <f t="shared" ref="E49:P49" si="21">E41+E48</f>
        <v>700</v>
      </c>
      <c r="F49" s="24">
        <f t="shared" si="21"/>
        <v>442200</v>
      </c>
      <c r="G49" s="24">
        <f t="shared" si="21"/>
        <v>0</v>
      </c>
      <c r="H49" s="24">
        <f t="shared" si="21"/>
        <v>5000</v>
      </c>
      <c r="I49" s="24">
        <f t="shared" si="21"/>
        <v>-4000</v>
      </c>
      <c r="J49" s="24">
        <f t="shared" si="21"/>
        <v>55100</v>
      </c>
      <c r="K49" s="24">
        <f t="shared" si="21"/>
        <v>0</v>
      </c>
      <c r="L49" s="24">
        <f t="shared" si="21"/>
        <v>0</v>
      </c>
      <c r="M49" s="24">
        <f t="shared" si="21"/>
        <v>51100</v>
      </c>
      <c r="N49" s="24">
        <f t="shared" si="21"/>
        <v>39000</v>
      </c>
      <c r="O49" s="24">
        <f t="shared" si="21"/>
        <v>-51300</v>
      </c>
      <c r="P49" s="24">
        <f t="shared" si="21"/>
        <v>1041400</v>
      </c>
    </row>
    <row r="50" spans="1:16" s="14" customFormat="1" ht="16.2" thickBot="1" x14ac:dyDescent="0.35">
      <c r="A50" s="15" t="s">
        <v>45</v>
      </c>
      <c r="B50" s="19">
        <f>B42+B48</f>
        <v>7506500</v>
      </c>
      <c r="C50" s="19">
        <f t="shared" ref="C50:P50" si="22">C42+C48</f>
        <v>306200</v>
      </c>
      <c r="D50" s="19">
        <f t="shared" si="22"/>
        <v>172900</v>
      </c>
      <c r="E50" s="19">
        <f t="shared" si="22"/>
        <v>1681400</v>
      </c>
      <c r="F50" s="19">
        <f t="shared" si="22"/>
        <v>2142200</v>
      </c>
      <c r="G50" s="19">
        <f t="shared" si="22"/>
        <v>55000</v>
      </c>
      <c r="H50" s="19">
        <f t="shared" si="22"/>
        <v>-54000</v>
      </c>
      <c r="I50" s="19">
        <f t="shared" si="22"/>
        <v>1000</v>
      </c>
      <c r="J50" s="19">
        <f t="shared" si="22"/>
        <v>5100</v>
      </c>
      <c r="K50" s="19">
        <f t="shared" si="22"/>
        <v>250000</v>
      </c>
      <c r="L50" s="19">
        <f t="shared" si="22"/>
        <v>250000</v>
      </c>
      <c r="M50" s="19">
        <f t="shared" si="22"/>
        <v>140100</v>
      </c>
      <c r="N50" s="19">
        <f t="shared" si="22"/>
        <v>-341000</v>
      </c>
      <c r="O50" s="19">
        <f t="shared" si="22"/>
        <v>48700</v>
      </c>
      <c r="P50" s="19">
        <f t="shared" si="22"/>
        <v>12164100</v>
      </c>
    </row>
    <row r="51" spans="1:16" s="14" customFormat="1" ht="16.2" hidden="1" thickBot="1" x14ac:dyDescent="0.35">
      <c r="A51" s="15" t="s">
        <v>35</v>
      </c>
      <c r="B51" s="19">
        <v>7588873.2700000005</v>
      </c>
      <c r="C51" s="19">
        <v>296913.89999999997</v>
      </c>
      <c r="D51" s="19">
        <v>172429.46000000002</v>
      </c>
      <c r="E51" s="19">
        <v>1681429.15</v>
      </c>
      <c r="F51" s="19">
        <v>2161338.5699999998</v>
      </c>
      <c r="G51" s="19">
        <v>55849.919999999998</v>
      </c>
      <c r="H51" s="19">
        <v>719.38999999999942</v>
      </c>
      <c r="I51" s="19">
        <v>3503</v>
      </c>
      <c r="J51" s="19">
        <v>4485.63</v>
      </c>
      <c r="K51" s="19">
        <v>250000</v>
      </c>
      <c r="L51" s="19">
        <v>250000</v>
      </c>
      <c r="M51" s="19">
        <v>162757.38</v>
      </c>
      <c r="N51" s="19">
        <v>361234.48</v>
      </c>
      <c r="O51" s="19">
        <v>46524.52</v>
      </c>
      <c r="P51" s="19">
        <v>13036058.67</v>
      </c>
    </row>
    <row r="52" spans="1:16" x14ac:dyDescent="0.3">
      <c r="B52" s="20"/>
      <c r="C52" s="21"/>
      <c r="D52" s="20"/>
      <c r="E52" s="20"/>
      <c r="F52" s="20"/>
      <c r="G52" s="20"/>
      <c r="H52" s="20"/>
      <c r="I52" s="20"/>
      <c r="J52" s="20"/>
      <c r="K52" s="20"/>
      <c r="L52" s="20"/>
      <c r="M52" s="20"/>
      <c r="N52" s="20"/>
      <c r="O52" s="20"/>
      <c r="P52" s="20"/>
    </row>
    <row r="53" spans="1:16" x14ac:dyDescent="0.3">
      <c r="A53" s="6" t="s">
        <v>42</v>
      </c>
      <c r="B53" s="24">
        <v>843800</v>
      </c>
      <c r="C53" s="25">
        <v>57700</v>
      </c>
      <c r="D53" s="24">
        <v>50</v>
      </c>
      <c r="E53" s="24">
        <v>100</v>
      </c>
      <c r="F53" s="24">
        <v>98200</v>
      </c>
      <c r="G53" s="24">
        <v>17200</v>
      </c>
      <c r="H53" s="24">
        <v>0</v>
      </c>
      <c r="I53" s="24">
        <v>157700</v>
      </c>
      <c r="J53" s="24">
        <v>0</v>
      </c>
      <c r="K53" s="24">
        <v>0</v>
      </c>
      <c r="L53" s="24">
        <v>0</v>
      </c>
      <c r="M53" s="24">
        <v>0</v>
      </c>
      <c r="N53" s="24">
        <v>60600</v>
      </c>
      <c r="O53" s="24">
        <v>4500</v>
      </c>
      <c r="P53" s="24">
        <f t="shared" ref="P53:P55" si="23">SUM(B53:O53)</f>
        <v>1239850</v>
      </c>
    </row>
    <row r="54" spans="1:16" x14ac:dyDescent="0.3">
      <c r="A54" s="6" t="s">
        <v>43</v>
      </c>
      <c r="B54" s="24">
        <v>-1057900</v>
      </c>
      <c r="C54" s="25">
        <v>-101300</v>
      </c>
      <c r="D54" s="24">
        <v>-2600</v>
      </c>
      <c r="E54" s="24">
        <v>0</v>
      </c>
      <c r="F54" s="24">
        <v>-36200</v>
      </c>
      <c r="G54" s="24">
        <v>-17200</v>
      </c>
      <c r="H54" s="24">
        <v>0</v>
      </c>
      <c r="I54" s="24">
        <v>-157700</v>
      </c>
      <c r="J54" s="24">
        <v>0</v>
      </c>
      <c r="K54" s="24">
        <v>0</v>
      </c>
      <c r="L54" s="24">
        <v>0</v>
      </c>
      <c r="M54" s="24">
        <v>0</v>
      </c>
      <c r="N54" s="24">
        <v>-83700</v>
      </c>
      <c r="O54" s="24">
        <v>-11200</v>
      </c>
      <c r="P54" s="24">
        <f t="shared" si="23"/>
        <v>-1467800</v>
      </c>
    </row>
    <row r="55" spans="1:16" x14ac:dyDescent="0.3">
      <c r="A55" s="6" t="s">
        <v>22</v>
      </c>
      <c r="B55" s="26">
        <v>0</v>
      </c>
      <c r="C55" s="27">
        <v>-12000</v>
      </c>
      <c r="D55" s="26">
        <v>0</v>
      </c>
      <c r="E55" s="26">
        <v>0</v>
      </c>
      <c r="F55" s="26">
        <v>0</v>
      </c>
      <c r="G55" s="26">
        <v>0</v>
      </c>
      <c r="H55" s="26">
        <v>0</v>
      </c>
      <c r="I55" s="26">
        <v>0</v>
      </c>
      <c r="J55" s="26">
        <v>0</v>
      </c>
      <c r="K55" s="26">
        <v>0</v>
      </c>
      <c r="L55" s="26">
        <v>0</v>
      </c>
      <c r="M55" s="26">
        <v>0</v>
      </c>
      <c r="N55" s="26">
        <v>0</v>
      </c>
      <c r="O55" s="26">
        <v>0</v>
      </c>
      <c r="P55" s="26">
        <f t="shared" si="23"/>
        <v>-12000</v>
      </c>
    </row>
    <row r="56" spans="1:16" x14ac:dyDescent="0.3">
      <c r="A56" s="11" t="s">
        <v>31</v>
      </c>
      <c r="B56" s="24">
        <f>SUM(B53:B55)</f>
        <v>-214100</v>
      </c>
      <c r="C56" s="24">
        <f>SUM(C53:C55)</f>
        <v>-55600</v>
      </c>
      <c r="D56" s="24">
        <f t="shared" ref="D56:P56" si="24">SUM(D53:D55)</f>
        <v>-2550</v>
      </c>
      <c r="E56" s="24">
        <f t="shared" si="24"/>
        <v>100</v>
      </c>
      <c r="F56" s="24">
        <f t="shared" si="24"/>
        <v>62000</v>
      </c>
      <c r="G56" s="24">
        <f t="shared" si="24"/>
        <v>0</v>
      </c>
      <c r="H56" s="24">
        <f t="shared" si="24"/>
        <v>0</v>
      </c>
      <c r="I56" s="24">
        <f t="shared" si="24"/>
        <v>0</v>
      </c>
      <c r="J56" s="24">
        <f t="shared" si="24"/>
        <v>0</v>
      </c>
      <c r="K56" s="24">
        <f t="shared" si="24"/>
        <v>0</v>
      </c>
      <c r="L56" s="24">
        <f t="shared" si="24"/>
        <v>0</v>
      </c>
      <c r="M56" s="24">
        <f t="shared" si="24"/>
        <v>0</v>
      </c>
      <c r="N56" s="24">
        <f t="shared" si="24"/>
        <v>-23100</v>
      </c>
      <c r="O56" s="24">
        <f t="shared" si="24"/>
        <v>-6700</v>
      </c>
      <c r="P56" s="24">
        <f t="shared" si="24"/>
        <v>-239950</v>
      </c>
    </row>
    <row r="57" spans="1:16" x14ac:dyDescent="0.3">
      <c r="A57" s="11" t="s">
        <v>30</v>
      </c>
      <c r="B57" s="24">
        <f>B49+B56</f>
        <v>192400</v>
      </c>
      <c r="C57" s="24">
        <f t="shared" ref="C57" si="25">C49+C56</f>
        <v>-69400</v>
      </c>
      <c r="D57" s="24">
        <f>D49+D56</f>
        <v>108350</v>
      </c>
      <c r="E57" s="24">
        <f t="shared" ref="E57:P57" si="26">E49+E56</f>
        <v>800</v>
      </c>
      <c r="F57" s="24">
        <f t="shared" si="26"/>
        <v>504200</v>
      </c>
      <c r="G57" s="24">
        <f t="shared" si="26"/>
        <v>0</v>
      </c>
      <c r="H57" s="24">
        <f t="shared" si="26"/>
        <v>5000</v>
      </c>
      <c r="I57" s="24">
        <f t="shared" si="26"/>
        <v>-4000</v>
      </c>
      <c r="J57" s="24">
        <f t="shared" si="26"/>
        <v>55100</v>
      </c>
      <c r="K57" s="24">
        <f t="shared" si="26"/>
        <v>0</v>
      </c>
      <c r="L57" s="24">
        <f t="shared" si="26"/>
        <v>0</v>
      </c>
      <c r="M57" s="24">
        <f t="shared" si="26"/>
        <v>51100</v>
      </c>
      <c r="N57" s="24">
        <f t="shared" si="26"/>
        <v>15900</v>
      </c>
      <c r="O57" s="24">
        <f t="shared" si="26"/>
        <v>-58000</v>
      </c>
      <c r="P57" s="24">
        <f t="shared" si="26"/>
        <v>801450</v>
      </c>
    </row>
    <row r="58" spans="1:16" s="14" customFormat="1" ht="16.2" thickBot="1" x14ac:dyDescent="0.35">
      <c r="A58" s="15" t="s">
        <v>46</v>
      </c>
      <c r="B58" s="19">
        <f>B50+B56</f>
        <v>7292400</v>
      </c>
      <c r="C58" s="19">
        <f t="shared" ref="C58:P58" si="27">C50+C56</f>
        <v>250600</v>
      </c>
      <c r="D58" s="19">
        <f t="shared" si="27"/>
        <v>170350</v>
      </c>
      <c r="E58" s="19">
        <f t="shared" si="27"/>
        <v>1681500</v>
      </c>
      <c r="F58" s="19">
        <f t="shared" si="27"/>
        <v>2204200</v>
      </c>
      <c r="G58" s="19">
        <f t="shared" si="27"/>
        <v>55000</v>
      </c>
      <c r="H58" s="19">
        <f t="shared" si="27"/>
        <v>-54000</v>
      </c>
      <c r="I58" s="19">
        <f t="shared" si="27"/>
        <v>1000</v>
      </c>
      <c r="J58" s="19">
        <f t="shared" si="27"/>
        <v>5100</v>
      </c>
      <c r="K58" s="19">
        <f t="shared" si="27"/>
        <v>250000</v>
      </c>
      <c r="L58" s="19">
        <f t="shared" si="27"/>
        <v>250000</v>
      </c>
      <c r="M58" s="19">
        <f t="shared" si="27"/>
        <v>140100</v>
      </c>
      <c r="N58" s="19">
        <f t="shared" si="27"/>
        <v>-364100</v>
      </c>
      <c r="O58" s="19">
        <f t="shared" si="27"/>
        <v>42000</v>
      </c>
      <c r="P58" s="19">
        <f t="shared" si="27"/>
        <v>11924150</v>
      </c>
    </row>
    <row r="59" spans="1:16" s="14" customFormat="1" ht="16.2" hidden="1" thickBot="1" x14ac:dyDescent="0.35">
      <c r="A59" s="15" t="s">
        <v>35</v>
      </c>
      <c r="B59" s="19">
        <v>7364100.1799999997</v>
      </c>
      <c r="C59" s="19">
        <v>239911.53</v>
      </c>
      <c r="D59" s="19">
        <v>169802.63</v>
      </c>
      <c r="E59" s="19">
        <v>1681571.96</v>
      </c>
      <c r="F59" s="19">
        <v>2223274.88</v>
      </c>
      <c r="G59" s="19">
        <v>55849.919999999998</v>
      </c>
      <c r="H59" s="19">
        <v>719.39</v>
      </c>
      <c r="I59" s="19">
        <v>3503</v>
      </c>
      <c r="J59" s="19">
        <v>4485.63</v>
      </c>
      <c r="K59" s="19">
        <v>250000</v>
      </c>
      <c r="L59" s="19">
        <v>250000</v>
      </c>
      <c r="M59" s="19">
        <v>162757.38</v>
      </c>
      <c r="N59" s="19">
        <v>338515.38</v>
      </c>
      <c r="O59" s="19">
        <v>39689.050000000003</v>
      </c>
      <c r="P59" s="19">
        <f>SUM(B59:O59)</f>
        <v>12784180.930000003</v>
      </c>
    </row>
    <row r="60" spans="1:16" x14ac:dyDescent="0.3">
      <c r="B60" s="20"/>
      <c r="C60" s="21"/>
      <c r="D60" s="20"/>
      <c r="E60" s="20"/>
      <c r="F60" s="20"/>
      <c r="G60" s="20"/>
      <c r="H60" s="20"/>
      <c r="I60" s="20"/>
      <c r="J60" s="20"/>
      <c r="K60" s="20"/>
      <c r="L60" s="20"/>
      <c r="M60" s="20"/>
      <c r="N60" s="20"/>
      <c r="O60" s="20"/>
      <c r="P60" s="20"/>
    </row>
    <row r="61" spans="1:16" x14ac:dyDescent="0.3">
      <c r="A61" s="6" t="s">
        <v>48</v>
      </c>
      <c r="B61" s="24">
        <v>1741800</v>
      </c>
      <c r="C61" s="25">
        <v>72400</v>
      </c>
      <c r="D61" s="24">
        <v>50</v>
      </c>
      <c r="E61" s="24">
        <v>100</v>
      </c>
      <c r="F61" s="24">
        <v>230100</v>
      </c>
      <c r="G61" s="24">
        <v>0</v>
      </c>
      <c r="H61" s="24">
        <v>0</v>
      </c>
      <c r="I61" s="24">
        <v>0</v>
      </c>
      <c r="J61" s="24">
        <v>0</v>
      </c>
      <c r="K61" s="24">
        <v>0</v>
      </c>
      <c r="L61" s="24">
        <v>0</v>
      </c>
      <c r="M61" s="24">
        <v>0</v>
      </c>
      <c r="N61" s="24">
        <v>72000</v>
      </c>
      <c r="O61" s="24">
        <v>0</v>
      </c>
      <c r="P61" s="24">
        <f t="shared" ref="P61:P63" si="28">SUM(B61:O61)</f>
        <v>2116450</v>
      </c>
    </row>
    <row r="62" spans="1:16" x14ac:dyDescent="0.3">
      <c r="A62" s="6" t="s">
        <v>47</v>
      </c>
      <c r="B62" s="24">
        <v>-925400</v>
      </c>
      <c r="C62" s="25">
        <v>-57300</v>
      </c>
      <c r="D62" s="24">
        <v>-62400</v>
      </c>
      <c r="E62" s="24">
        <v>0</v>
      </c>
      <c r="F62" s="24">
        <v>-147300</v>
      </c>
      <c r="G62" s="24">
        <v>0</v>
      </c>
      <c r="H62" s="24">
        <v>0</v>
      </c>
      <c r="I62" s="24">
        <v>0</v>
      </c>
      <c r="J62" s="24">
        <v>0</v>
      </c>
      <c r="K62" s="24">
        <v>0</v>
      </c>
      <c r="L62" s="24">
        <v>0</v>
      </c>
      <c r="M62" s="24">
        <v>-9070</v>
      </c>
      <c r="N62" s="24">
        <v>-67800</v>
      </c>
      <c r="O62" s="24">
        <v>-4300</v>
      </c>
      <c r="P62" s="24">
        <f t="shared" si="28"/>
        <v>-1273570</v>
      </c>
    </row>
    <row r="63" spans="1:16" x14ac:dyDescent="0.3">
      <c r="A63" s="6" t="s">
        <v>22</v>
      </c>
      <c r="B63" s="26">
        <v>0</v>
      </c>
      <c r="C63" s="27">
        <v>-12000</v>
      </c>
      <c r="D63" s="26">
        <v>0</v>
      </c>
      <c r="E63" s="26">
        <v>0</v>
      </c>
      <c r="F63" s="26">
        <v>0</v>
      </c>
      <c r="G63" s="26">
        <v>0</v>
      </c>
      <c r="H63" s="26">
        <v>0</v>
      </c>
      <c r="I63" s="26">
        <v>0</v>
      </c>
      <c r="J63" s="26">
        <v>0</v>
      </c>
      <c r="K63" s="26">
        <v>0</v>
      </c>
      <c r="L63" s="26">
        <v>0</v>
      </c>
      <c r="M63" s="26">
        <v>0</v>
      </c>
      <c r="N63" s="26">
        <v>0</v>
      </c>
      <c r="O63" s="26">
        <v>0</v>
      </c>
      <c r="P63" s="26">
        <f t="shared" si="28"/>
        <v>-12000</v>
      </c>
    </row>
    <row r="64" spans="1:16" x14ac:dyDescent="0.3">
      <c r="A64" s="11" t="s">
        <v>31</v>
      </c>
      <c r="B64" s="24">
        <f>SUM(B61:B63)</f>
        <v>816400</v>
      </c>
      <c r="C64" s="24">
        <f>SUM(C61:C63)</f>
        <v>3100</v>
      </c>
      <c r="D64" s="24">
        <f t="shared" ref="D64:P64" si="29">SUM(D61:D63)</f>
        <v>-62350</v>
      </c>
      <c r="E64" s="24">
        <f t="shared" si="29"/>
        <v>100</v>
      </c>
      <c r="F64" s="24">
        <f t="shared" si="29"/>
        <v>82800</v>
      </c>
      <c r="G64" s="24">
        <f t="shared" si="29"/>
        <v>0</v>
      </c>
      <c r="H64" s="24">
        <f t="shared" si="29"/>
        <v>0</v>
      </c>
      <c r="I64" s="24">
        <f t="shared" si="29"/>
        <v>0</v>
      </c>
      <c r="J64" s="24">
        <f t="shared" si="29"/>
        <v>0</v>
      </c>
      <c r="K64" s="24">
        <f t="shared" si="29"/>
        <v>0</v>
      </c>
      <c r="L64" s="24">
        <f t="shared" si="29"/>
        <v>0</v>
      </c>
      <c r="M64" s="24">
        <f t="shared" si="29"/>
        <v>-9070</v>
      </c>
      <c r="N64" s="24">
        <f t="shared" si="29"/>
        <v>4200</v>
      </c>
      <c r="O64" s="24">
        <f t="shared" si="29"/>
        <v>-4300</v>
      </c>
      <c r="P64" s="24">
        <f t="shared" si="29"/>
        <v>830880</v>
      </c>
    </row>
    <row r="65" spans="1:16" x14ac:dyDescent="0.3">
      <c r="A65" s="11" t="s">
        <v>30</v>
      </c>
      <c r="B65" s="24">
        <f>B57+B64</f>
        <v>1008800</v>
      </c>
      <c r="C65" s="24">
        <f t="shared" ref="C65" si="30">C57+C64</f>
        <v>-66300</v>
      </c>
      <c r="D65" s="24">
        <f>D57+D64</f>
        <v>46000</v>
      </c>
      <c r="E65" s="24">
        <f t="shared" ref="E65:P65" si="31">E57+E64</f>
        <v>900</v>
      </c>
      <c r="F65" s="24">
        <f t="shared" si="31"/>
        <v>587000</v>
      </c>
      <c r="G65" s="24">
        <f t="shared" si="31"/>
        <v>0</v>
      </c>
      <c r="H65" s="24">
        <f t="shared" si="31"/>
        <v>5000</v>
      </c>
      <c r="I65" s="24">
        <f t="shared" si="31"/>
        <v>-4000</v>
      </c>
      <c r="J65" s="24">
        <f t="shared" si="31"/>
        <v>55100</v>
      </c>
      <c r="K65" s="24">
        <f t="shared" si="31"/>
        <v>0</v>
      </c>
      <c r="L65" s="24">
        <f t="shared" si="31"/>
        <v>0</v>
      </c>
      <c r="M65" s="24">
        <f t="shared" si="31"/>
        <v>42030</v>
      </c>
      <c r="N65" s="24">
        <f t="shared" si="31"/>
        <v>20100</v>
      </c>
      <c r="O65" s="24">
        <f t="shared" si="31"/>
        <v>-62300</v>
      </c>
      <c r="P65" s="24">
        <f t="shared" si="31"/>
        <v>1632330</v>
      </c>
    </row>
    <row r="66" spans="1:16" s="14" customFormat="1" ht="16.2" thickBot="1" x14ac:dyDescent="0.35">
      <c r="A66" s="15" t="s">
        <v>49</v>
      </c>
      <c r="B66" s="19">
        <f>B58+B64</f>
        <v>8108800</v>
      </c>
      <c r="C66" s="19">
        <f t="shared" ref="C66:P66" si="32">C58+C64</f>
        <v>253700</v>
      </c>
      <c r="D66" s="19">
        <f t="shared" si="32"/>
        <v>108000</v>
      </c>
      <c r="E66" s="19">
        <f t="shared" si="32"/>
        <v>1681600</v>
      </c>
      <c r="F66" s="19">
        <f t="shared" si="32"/>
        <v>2287000</v>
      </c>
      <c r="G66" s="19">
        <f t="shared" si="32"/>
        <v>55000</v>
      </c>
      <c r="H66" s="19">
        <f t="shared" si="32"/>
        <v>-54000</v>
      </c>
      <c r="I66" s="19">
        <f t="shared" si="32"/>
        <v>1000</v>
      </c>
      <c r="J66" s="19">
        <f t="shared" si="32"/>
        <v>5100</v>
      </c>
      <c r="K66" s="19">
        <f t="shared" si="32"/>
        <v>250000</v>
      </c>
      <c r="L66" s="19">
        <f t="shared" si="32"/>
        <v>250000</v>
      </c>
      <c r="M66" s="19">
        <f t="shared" si="32"/>
        <v>131030</v>
      </c>
      <c r="N66" s="19">
        <f t="shared" si="32"/>
        <v>-359900</v>
      </c>
      <c r="O66" s="19">
        <f t="shared" si="32"/>
        <v>37700</v>
      </c>
      <c r="P66" s="19">
        <f t="shared" si="32"/>
        <v>12755030</v>
      </c>
    </row>
    <row r="67" spans="1:16" x14ac:dyDescent="0.3">
      <c r="B67" s="20"/>
      <c r="C67" s="20"/>
      <c r="D67" s="20"/>
      <c r="E67" s="20"/>
      <c r="F67" s="20"/>
      <c r="G67" s="20"/>
      <c r="H67" s="20"/>
      <c r="I67" s="20"/>
      <c r="J67" s="20"/>
      <c r="K67" s="20"/>
      <c r="L67" s="20"/>
      <c r="M67" s="20"/>
      <c r="N67" s="20"/>
      <c r="O67" s="20"/>
      <c r="P67" s="20"/>
    </row>
    <row r="68" spans="1:16" x14ac:dyDescent="0.3">
      <c r="A68" s="6" t="s">
        <v>53</v>
      </c>
      <c r="B68" s="24">
        <v>967900</v>
      </c>
      <c r="C68" s="25">
        <v>78700</v>
      </c>
      <c r="D68" s="24">
        <v>50</v>
      </c>
      <c r="E68" s="24">
        <v>200</v>
      </c>
      <c r="F68" s="24">
        <v>131700</v>
      </c>
      <c r="G68" s="24">
        <v>0</v>
      </c>
      <c r="H68" s="24">
        <v>2300</v>
      </c>
      <c r="I68" s="24">
        <v>4900</v>
      </c>
      <c r="J68" s="24">
        <v>0</v>
      </c>
      <c r="K68" s="24">
        <v>0</v>
      </c>
      <c r="L68" s="24">
        <v>0</v>
      </c>
      <c r="M68" s="24">
        <v>13300</v>
      </c>
      <c r="N68" s="24">
        <f>86300-N70</f>
        <v>74300</v>
      </c>
      <c r="O68" s="24">
        <v>5700</v>
      </c>
      <c r="P68" s="24">
        <f t="shared" ref="P68:P70" si="33">SUM(B68:O68)</f>
        <v>1279050</v>
      </c>
    </row>
    <row r="69" spans="1:16" x14ac:dyDescent="0.3">
      <c r="A69" s="6" t="s">
        <v>54</v>
      </c>
      <c r="B69" s="24">
        <v>-1256300</v>
      </c>
      <c r="C69" s="25">
        <v>-37200</v>
      </c>
      <c r="D69" s="24">
        <v>-1200</v>
      </c>
      <c r="E69" s="24">
        <v>-66500</v>
      </c>
      <c r="F69" s="24">
        <v>-36537</v>
      </c>
      <c r="G69" s="24">
        <v>-81900</v>
      </c>
      <c r="H69" s="24">
        <v>0</v>
      </c>
      <c r="I69" s="24">
        <v>-4900</v>
      </c>
      <c r="J69" s="24">
        <v>0</v>
      </c>
      <c r="K69" s="24">
        <v>0</v>
      </c>
      <c r="L69" s="24">
        <v>0</v>
      </c>
      <c r="M69" s="24">
        <v>0</v>
      </c>
      <c r="N69" s="24">
        <v>-58700</v>
      </c>
      <c r="O69" s="24">
        <v>-5300</v>
      </c>
      <c r="P69" s="24">
        <f t="shared" si="33"/>
        <v>-1548537</v>
      </c>
    </row>
    <row r="70" spans="1:16" x14ac:dyDescent="0.3">
      <c r="A70" s="6" t="s">
        <v>22</v>
      </c>
      <c r="B70" s="26">
        <v>0</v>
      </c>
      <c r="C70" s="27">
        <v>0</v>
      </c>
      <c r="D70" s="26">
        <v>0</v>
      </c>
      <c r="E70" s="26">
        <v>0</v>
      </c>
      <c r="F70" s="26">
        <v>0</v>
      </c>
      <c r="G70" s="26">
        <v>81900</v>
      </c>
      <c r="H70" s="26">
        <v>0</v>
      </c>
      <c r="I70" s="26">
        <v>0</v>
      </c>
      <c r="J70" s="26">
        <v>0</v>
      </c>
      <c r="K70" s="26">
        <v>0</v>
      </c>
      <c r="L70" s="26">
        <v>0</v>
      </c>
      <c r="M70" s="26">
        <v>0</v>
      </c>
      <c r="N70" s="26">
        <v>12000</v>
      </c>
      <c r="O70" s="26">
        <v>100</v>
      </c>
      <c r="P70" s="26">
        <f t="shared" si="33"/>
        <v>94000</v>
      </c>
    </row>
    <row r="71" spans="1:16" x14ac:dyDescent="0.3">
      <c r="A71" s="11" t="s">
        <v>31</v>
      </c>
      <c r="B71" s="24">
        <f>SUM(B68:B70)</f>
        <v>-288400</v>
      </c>
      <c r="C71" s="24">
        <f>SUM(C68:C70)</f>
        <v>41500</v>
      </c>
      <c r="D71" s="24">
        <f t="shared" ref="D71:P71" si="34">SUM(D68:D70)</f>
        <v>-1150</v>
      </c>
      <c r="E71" s="24">
        <f t="shared" si="34"/>
        <v>-66300</v>
      </c>
      <c r="F71" s="24">
        <f t="shared" si="34"/>
        <v>95163</v>
      </c>
      <c r="G71" s="24">
        <f t="shared" si="34"/>
        <v>0</v>
      </c>
      <c r="H71" s="24">
        <f t="shared" si="34"/>
        <v>2300</v>
      </c>
      <c r="I71" s="24">
        <f t="shared" si="34"/>
        <v>0</v>
      </c>
      <c r="J71" s="24">
        <f t="shared" si="34"/>
        <v>0</v>
      </c>
      <c r="K71" s="24">
        <f t="shared" si="34"/>
        <v>0</v>
      </c>
      <c r="L71" s="24">
        <f t="shared" si="34"/>
        <v>0</v>
      </c>
      <c r="M71" s="24">
        <f t="shared" si="34"/>
        <v>13300</v>
      </c>
      <c r="N71" s="24">
        <f t="shared" si="34"/>
        <v>27600</v>
      </c>
      <c r="O71" s="24">
        <f t="shared" si="34"/>
        <v>500</v>
      </c>
      <c r="P71" s="24">
        <f t="shared" si="34"/>
        <v>-175487</v>
      </c>
    </row>
    <row r="72" spans="1:16" x14ac:dyDescent="0.3">
      <c r="A72" s="11" t="s">
        <v>30</v>
      </c>
      <c r="B72" s="24">
        <f>B64+B71</f>
        <v>528000</v>
      </c>
      <c r="C72" s="24">
        <f t="shared" ref="C72" si="35">C64+C71</f>
        <v>44600</v>
      </c>
      <c r="D72" s="24">
        <f>D64+D71</f>
        <v>-63500</v>
      </c>
      <c r="E72" s="24">
        <f t="shared" ref="E72:P72" si="36">E64+E71</f>
        <v>-66200</v>
      </c>
      <c r="F72" s="24">
        <f t="shared" si="36"/>
        <v>177963</v>
      </c>
      <c r="G72" s="24">
        <f t="shared" si="36"/>
        <v>0</v>
      </c>
      <c r="H72" s="24">
        <f t="shared" si="36"/>
        <v>2300</v>
      </c>
      <c r="I72" s="24">
        <f t="shared" si="36"/>
        <v>0</v>
      </c>
      <c r="J72" s="24">
        <f t="shared" si="36"/>
        <v>0</v>
      </c>
      <c r="K72" s="24">
        <f t="shared" si="36"/>
        <v>0</v>
      </c>
      <c r="L72" s="24">
        <f t="shared" si="36"/>
        <v>0</v>
      </c>
      <c r="M72" s="24">
        <f t="shared" si="36"/>
        <v>4230</v>
      </c>
      <c r="N72" s="24">
        <f t="shared" si="36"/>
        <v>31800</v>
      </c>
      <c r="O72" s="24">
        <f t="shared" si="36"/>
        <v>-3800</v>
      </c>
      <c r="P72" s="24">
        <f t="shared" si="36"/>
        <v>655393</v>
      </c>
    </row>
    <row r="73" spans="1:16" s="14" customFormat="1" ht="16.2" thickBot="1" x14ac:dyDescent="0.35">
      <c r="A73" s="15" t="s">
        <v>55</v>
      </c>
      <c r="B73" s="19">
        <f>B66+B71</f>
        <v>7820400</v>
      </c>
      <c r="C73" s="19">
        <f t="shared" ref="C73:P73" si="37">C66+C71</f>
        <v>295200</v>
      </c>
      <c r="D73" s="19">
        <f t="shared" si="37"/>
        <v>106850</v>
      </c>
      <c r="E73" s="19">
        <f t="shared" si="37"/>
        <v>1615300</v>
      </c>
      <c r="F73" s="19">
        <f t="shared" si="37"/>
        <v>2382163</v>
      </c>
      <c r="G73" s="19">
        <f t="shared" si="37"/>
        <v>55000</v>
      </c>
      <c r="H73" s="19">
        <f t="shared" si="37"/>
        <v>-51700</v>
      </c>
      <c r="I73" s="19">
        <f t="shared" si="37"/>
        <v>1000</v>
      </c>
      <c r="J73" s="19">
        <f t="shared" si="37"/>
        <v>5100</v>
      </c>
      <c r="K73" s="19">
        <f t="shared" si="37"/>
        <v>250000</v>
      </c>
      <c r="L73" s="19">
        <f t="shared" si="37"/>
        <v>250000</v>
      </c>
      <c r="M73" s="19">
        <f t="shared" si="37"/>
        <v>144330</v>
      </c>
      <c r="N73" s="19">
        <f t="shared" si="37"/>
        <v>-332300</v>
      </c>
      <c r="O73" s="19">
        <f t="shared" si="37"/>
        <v>38200</v>
      </c>
      <c r="P73" s="19">
        <f t="shared" si="37"/>
        <v>12579543</v>
      </c>
    </row>
    <row r="74" spans="1:16" hidden="1" x14ac:dyDescent="0.3">
      <c r="A74" t="s">
        <v>52</v>
      </c>
      <c r="B74" s="20">
        <v>8174703</v>
      </c>
      <c r="C74" s="21">
        <v>244620</v>
      </c>
      <c r="D74" s="20">
        <v>107423</v>
      </c>
      <c r="E74" s="20">
        <v>1681715</v>
      </c>
      <c r="F74" s="20">
        <v>2306066</v>
      </c>
      <c r="G74" s="20">
        <v>55800</v>
      </c>
      <c r="H74" s="20">
        <v>719</v>
      </c>
      <c r="I74" s="20">
        <v>3503</v>
      </c>
      <c r="J74" s="20">
        <v>4486</v>
      </c>
      <c r="K74" s="20">
        <v>250000</v>
      </c>
      <c r="L74" s="20">
        <v>250000</v>
      </c>
      <c r="M74" s="20">
        <v>153687</v>
      </c>
      <c r="N74" s="20">
        <v>342008</v>
      </c>
      <c r="O74" s="20">
        <v>35260</v>
      </c>
      <c r="P74" s="20">
        <f>SUM(B74:O74)</f>
        <v>13609990</v>
      </c>
    </row>
    <row r="75" spans="1:16" hidden="1" x14ac:dyDescent="0.3">
      <c r="A75" t="s">
        <v>51</v>
      </c>
      <c r="B75" s="20">
        <f>+B74-B66</f>
        <v>65903</v>
      </c>
      <c r="C75" s="20">
        <f t="shared" ref="C75:N75" si="38">+C74-C66</f>
        <v>-9080</v>
      </c>
      <c r="D75" s="20">
        <f t="shared" si="38"/>
        <v>-577</v>
      </c>
      <c r="E75" s="20">
        <f t="shared" si="38"/>
        <v>115</v>
      </c>
      <c r="F75" s="20">
        <f t="shared" si="38"/>
        <v>19066</v>
      </c>
      <c r="G75" s="20">
        <f t="shared" si="38"/>
        <v>800</v>
      </c>
      <c r="H75" s="20">
        <f t="shared" si="38"/>
        <v>54719</v>
      </c>
      <c r="I75" s="20">
        <f t="shared" si="38"/>
        <v>2503</v>
      </c>
      <c r="J75" s="20">
        <f t="shared" si="38"/>
        <v>-614</v>
      </c>
      <c r="K75" s="20">
        <f t="shared" si="38"/>
        <v>0</v>
      </c>
      <c r="L75" s="20">
        <f t="shared" si="38"/>
        <v>0</v>
      </c>
      <c r="M75" s="20">
        <f t="shared" si="38"/>
        <v>22657</v>
      </c>
      <c r="N75" s="20">
        <f t="shared" si="38"/>
        <v>701908</v>
      </c>
      <c r="O75" s="20">
        <f>+O74-O66</f>
        <v>-2440</v>
      </c>
      <c r="P75" s="20">
        <f t="shared" ref="P75" si="39">+P74-P66</f>
        <v>854960</v>
      </c>
    </row>
    <row r="76" spans="1:16" x14ac:dyDescent="0.3">
      <c r="B76" s="20"/>
      <c r="C76" s="21"/>
      <c r="D76" s="20"/>
      <c r="E76" s="20"/>
      <c r="F76" s="20"/>
      <c r="G76" s="20"/>
      <c r="H76" s="20"/>
      <c r="I76" s="20"/>
      <c r="J76" s="20"/>
      <c r="K76" s="20"/>
      <c r="L76" s="20"/>
      <c r="M76" s="20"/>
      <c r="N76" s="20"/>
      <c r="O76" s="20"/>
      <c r="P76" s="20"/>
    </row>
    <row r="77" spans="1:16" x14ac:dyDescent="0.3">
      <c r="B77" s="20"/>
      <c r="C77" s="21"/>
      <c r="D77" s="28" t="s">
        <v>57</v>
      </c>
      <c r="E77" s="20"/>
      <c r="F77" s="20"/>
      <c r="G77" s="20"/>
      <c r="H77" s="20"/>
      <c r="I77" s="20"/>
      <c r="J77" s="20"/>
      <c r="K77" s="20"/>
      <c r="L77" s="20"/>
      <c r="M77" s="20"/>
      <c r="N77" s="20"/>
      <c r="O77" s="20"/>
      <c r="P77" s="20"/>
    </row>
    <row r="78" spans="1:16" x14ac:dyDescent="0.3">
      <c r="B78" s="20"/>
      <c r="C78" s="21"/>
      <c r="D78" s="20"/>
      <c r="E78" s="20"/>
      <c r="F78" s="20"/>
      <c r="G78" s="20"/>
      <c r="H78" s="20"/>
      <c r="I78" s="20"/>
      <c r="J78" s="20"/>
      <c r="K78" s="20"/>
      <c r="L78" s="20"/>
      <c r="M78" s="20"/>
      <c r="N78" s="20"/>
      <c r="O78" s="20"/>
      <c r="P78" s="20"/>
    </row>
    <row r="79" spans="1:16" x14ac:dyDescent="0.3">
      <c r="B79" s="20"/>
      <c r="C79" s="21"/>
      <c r="D79" s="20"/>
      <c r="E79" s="20"/>
      <c r="F79" s="20"/>
      <c r="G79" s="20"/>
      <c r="H79" s="20"/>
      <c r="I79" s="20"/>
      <c r="J79" s="20"/>
      <c r="K79" s="20"/>
      <c r="L79" s="20"/>
      <c r="M79" s="20"/>
      <c r="N79" s="20"/>
      <c r="O79" s="20"/>
      <c r="P79" s="20"/>
    </row>
    <row r="80" spans="1:16" x14ac:dyDescent="0.3">
      <c r="B80" s="20"/>
      <c r="C80" s="21"/>
      <c r="D80" s="20"/>
      <c r="E80" s="20"/>
      <c r="F80" s="20"/>
      <c r="G80" s="20"/>
      <c r="H80" s="20"/>
      <c r="I80" s="20"/>
      <c r="J80" s="20"/>
      <c r="K80" s="20"/>
      <c r="L80" s="20"/>
      <c r="M80" s="20"/>
      <c r="N80" s="20"/>
      <c r="O80" s="20"/>
      <c r="P80" s="20"/>
    </row>
    <row r="81" spans="2:16" x14ac:dyDescent="0.3">
      <c r="B81" s="20"/>
      <c r="C81" s="21"/>
      <c r="D81" s="20"/>
      <c r="E81" s="20"/>
      <c r="F81" s="20"/>
      <c r="G81" s="20"/>
      <c r="H81" s="20"/>
      <c r="I81" s="20"/>
      <c r="J81" s="20"/>
      <c r="K81" s="20"/>
      <c r="L81" s="20"/>
      <c r="M81" s="20"/>
      <c r="N81" s="20"/>
      <c r="O81" s="20"/>
      <c r="P81" s="20"/>
    </row>
    <row r="82" spans="2:16" x14ac:dyDescent="0.3">
      <c r="B82" s="20"/>
      <c r="C82" s="21"/>
      <c r="D82" s="20"/>
      <c r="E82" s="20"/>
      <c r="F82" s="20"/>
      <c r="G82" s="20"/>
      <c r="H82" s="20"/>
      <c r="I82" s="20"/>
      <c r="J82" s="20"/>
      <c r="K82" s="20"/>
      <c r="L82" s="20"/>
      <c r="M82" s="20"/>
      <c r="N82" s="20"/>
      <c r="O82" s="20"/>
      <c r="P82" s="20"/>
    </row>
    <row r="83" spans="2:16" x14ac:dyDescent="0.3">
      <c r="B83" s="20"/>
      <c r="C83" s="21"/>
      <c r="D83" s="20"/>
      <c r="E83" s="20"/>
      <c r="F83" s="20"/>
      <c r="G83" s="20"/>
      <c r="H83" s="20"/>
      <c r="I83" s="20"/>
      <c r="J83" s="20"/>
      <c r="K83" s="20"/>
      <c r="L83" s="20"/>
      <c r="M83" s="20"/>
      <c r="N83" s="20"/>
      <c r="O83" s="20"/>
      <c r="P83" s="20"/>
    </row>
    <row r="84" spans="2:16" x14ac:dyDescent="0.3">
      <c r="B84" s="20"/>
      <c r="C84" s="21"/>
      <c r="D84" s="20"/>
      <c r="E84" s="20"/>
      <c r="F84" s="20"/>
      <c r="G84" s="20"/>
      <c r="H84" s="20"/>
      <c r="I84" s="20"/>
      <c r="J84" s="20"/>
      <c r="K84" s="20"/>
      <c r="L84" s="20"/>
      <c r="M84" s="20"/>
      <c r="N84" s="20"/>
      <c r="O84" s="20"/>
      <c r="P84" s="20"/>
    </row>
    <row r="85" spans="2:16" x14ac:dyDescent="0.3">
      <c r="B85" s="20"/>
      <c r="C85" s="21"/>
      <c r="D85" s="20"/>
      <c r="E85" s="20"/>
      <c r="F85" s="20"/>
      <c r="G85" s="20"/>
      <c r="H85" s="20"/>
      <c r="I85" s="20"/>
      <c r="J85" s="20"/>
      <c r="K85" s="20"/>
      <c r="L85" s="20"/>
      <c r="M85" s="20"/>
      <c r="N85" s="20"/>
      <c r="O85" s="20"/>
      <c r="P85" s="20"/>
    </row>
    <row r="86" spans="2:16" x14ac:dyDescent="0.3">
      <c r="B86" s="20"/>
      <c r="C86" s="21"/>
      <c r="D86" s="20"/>
      <c r="E86" s="20"/>
      <c r="F86" s="20"/>
      <c r="G86" s="20"/>
      <c r="H86" s="20"/>
      <c r="I86" s="20"/>
      <c r="J86" s="20"/>
      <c r="K86" s="20"/>
      <c r="L86" s="20"/>
      <c r="M86" s="20"/>
      <c r="N86" s="20"/>
      <c r="O86" s="20"/>
      <c r="P86" s="20"/>
    </row>
    <row r="87" spans="2:16" x14ac:dyDescent="0.3">
      <c r="B87" s="20"/>
      <c r="C87" s="21"/>
      <c r="D87" s="20"/>
      <c r="E87" s="20"/>
      <c r="F87" s="20"/>
      <c r="G87" s="20"/>
      <c r="H87" s="20"/>
      <c r="I87" s="20"/>
      <c r="J87" s="20"/>
      <c r="K87" s="20"/>
      <c r="L87" s="20"/>
      <c r="M87" s="20"/>
      <c r="N87" s="20"/>
      <c r="O87" s="20"/>
      <c r="P87" s="20"/>
    </row>
    <row r="88" spans="2:16" x14ac:dyDescent="0.3">
      <c r="B88" s="20"/>
      <c r="C88" s="21"/>
      <c r="D88" s="20"/>
      <c r="E88" s="20"/>
      <c r="F88" s="20"/>
      <c r="G88" s="20"/>
      <c r="H88" s="20"/>
      <c r="I88" s="20"/>
      <c r="J88" s="20"/>
      <c r="K88" s="20"/>
      <c r="L88" s="20"/>
      <c r="M88" s="20"/>
      <c r="N88" s="20"/>
      <c r="O88" s="20"/>
      <c r="P88" s="20"/>
    </row>
    <row r="89" spans="2:16" x14ac:dyDescent="0.3">
      <c r="B89" s="20"/>
      <c r="C89" s="21"/>
      <c r="D89" s="20"/>
      <c r="E89" s="20"/>
      <c r="F89" s="20"/>
      <c r="G89" s="20"/>
      <c r="H89" s="20"/>
      <c r="I89" s="20"/>
      <c r="J89" s="20"/>
      <c r="K89" s="20"/>
      <c r="L89" s="20"/>
      <c r="M89" s="20"/>
      <c r="N89" s="20"/>
      <c r="O89" s="20"/>
      <c r="P89" s="20"/>
    </row>
    <row r="90" spans="2:16" x14ac:dyDescent="0.3">
      <c r="B90" s="20"/>
      <c r="C90" s="21"/>
      <c r="D90" s="20"/>
      <c r="E90" s="20"/>
      <c r="F90" s="20"/>
      <c r="G90" s="20"/>
      <c r="H90" s="20"/>
      <c r="I90" s="20"/>
      <c r="J90" s="20"/>
      <c r="K90" s="20"/>
      <c r="L90" s="20"/>
      <c r="M90" s="20"/>
      <c r="N90" s="20"/>
      <c r="O90" s="20"/>
      <c r="P90" s="20"/>
    </row>
    <row r="91" spans="2:16" x14ac:dyDescent="0.3">
      <c r="B91" s="20"/>
      <c r="C91" s="21"/>
      <c r="D91" s="20"/>
      <c r="E91" s="20"/>
      <c r="F91" s="20"/>
      <c r="G91" s="20"/>
      <c r="H91" s="20"/>
      <c r="I91" s="20"/>
      <c r="J91" s="20"/>
      <c r="K91" s="20"/>
      <c r="L91" s="20"/>
      <c r="M91" s="20"/>
      <c r="N91" s="20"/>
      <c r="O91" s="20"/>
      <c r="P91" s="20"/>
    </row>
    <row r="92" spans="2:16" x14ac:dyDescent="0.3">
      <c r="B92" s="20"/>
      <c r="C92" s="21"/>
      <c r="D92" s="20"/>
      <c r="E92" s="20"/>
      <c r="F92" s="20"/>
      <c r="G92" s="20"/>
      <c r="H92" s="20"/>
      <c r="I92" s="20"/>
      <c r="J92" s="20"/>
      <c r="K92" s="20"/>
      <c r="L92" s="20"/>
      <c r="M92" s="20"/>
      <c r="N92" s="20"/>
      <c r="O92" s="20"/>
      <c r="P92" s="20"/>
    </row>
    <row r="93" spans="2:16" x14ac:dyDescent="0.3">
      <c r="B93" s="20"/>
      <c r="C93" s="21"/>
      <c r="D93" s="20"/>
      <c r="E93" s="20"/>
      <c r="F93" s="20"/>
      <c r="G93" s="20"/>
      <c r="H93" s="20"/>
      <c r="I93" s="20"/>
      <c r="J93" s="20"/>
      <c r="K93" s="20"/>
      <c r="L93" s="20"/>
      <c r="M93" s="20"/>
      <c r="N93" s="20"/>
      <c r="O93" s="20"/>
      <c r="P93" s="20"/>
    </row>
    <row r="94" spans="2:16" x14ac:dyDescent="0.3">
      <c r="B94" s="20"/>
      <c r="C94" s="21"/>
      <c r="D94" s="20"/>
      <c r="E94" s="20"/>
      <c r="F94" s="20"/>
      <c r="G94" s="20"/>
      <c r="H94" s="20"/>
      <c r="I94" s="20"/>
      <c r="J94" s="20"/>
      <c r="K94" s="20"/>
      <c r="L94" s="20"/>
      <c r="M94" s="20"/>
      <c r="N94" s="20"/>
      <c r="O94" s="20"/>
      <c r="P94" s="20"/>
    </row>
    <row r="95" spans="2:16" x14ac:dyDescent="0.3">
      <c r="B95" s="20"/>
      <c r="C95" s="21"/>
      <c r="D95" s="20"/>
      <c r="E95" s="20"/>
      <c r="F95" s="20"/>
      <c r="G95" s="20"/>
      <c r="H95" s="20"/>
      <c r="I95" s="20"/>
      <c r="J95" s="20"/>
      <c r="K95" s="20"/>
      <c r="L95" s="20"/>
      <c r="M95" s="20"/>
      <c r="N95" s="20"/>
      <c r="O95" s="20"/>
      <c r="P95" s="20"/>
    </row>
    <row r="96" spans="2:16" x14ac:dyDescent="0.3">
      <c r="B96" s="20"/>
      <c r="C96" s="21"/>
      <c r="D96" s="20"/>
      <c r="E96" s="20"/>
      <c r="F96" s="20"/>
      <c r="G96" s="20"/>
      <c r="H96" s="20"/>
      <c r="I96" s="20"/>
      <c r="J96" s="20"/>
      <c r="K96" s="20"/>
      <c r="L96" s="20"/>
      <c r="M96" s="20"/>
      <c r="N96" s="20"/>
      <c r="O96" s="20"/>
      <c r="P96" s="20"/>
    </row>
    <row r="97" spans="2:16" x14ac:dyDescent="0.3">
      <c r="B97" s="20"/>
      <c r="C97" s="21"/>
      <c r="D97" s="20"/>
      <c r="E97" s="20"/>
      <c r="F97" s="20"/>
      <c r="G97" s="20"/>
      <c r="H97" s="20"/>
      <c r="I97" s="20"/>
      <c r="J97" s="20"/>
      <c r="K97" s="20"/>
      <c r="L97" s="20"/>
      <c r="M97" s="20"/>
      <c r="N97" s="20"/>
      <c r="O97" s="20"/>
      <c r="P97" s="20"/>
    </row>
    <row r="98" spans="2:16" x14ac:dyDescent="0.3">
      <c r="B98" s="20"/>
      <c r="C98" s="21"/>
      <c r="D98" s="20"/>
      <c r="E98" s="20"/>
      <c r="F98" s="20"/>
      <c r="G98" s="20"/>
      <c r="H98" s="20"/>
      <c r="I98" s="20"/>
      <c r="J98" s="20"/>
      <c r="K98" s="20"/>
      <c r="L98" s="20"/>
      <c r="M98" s="20"/>
      <c r="N98" s="20"/>
      <c r="O98" s="20"/>
      <c r="P98" s="20"/>
    </row>
    <row r="99" spans="2:16" x14ac:dyDescent="0.3">
      <c r="B99" s="20"/>
      <c r="C99" s="21"/>
      <c r="D99" s="20"/>
      <c r="E99" s="20"/>
      <c r="F99" s="20"/>
      <c r="G99" s="20"/>
      <c r="H99" s="20"/>
      <c r="I99" s="20"/>
      <c r="J99" s="20"/>
      <c r="K99" s="20"/>
      <c r="L99" s="20"/>
      <c r="M99" s="20"/>
      <c r="N99" s="20"/>
      <c r="O99" s="20"/>
      <c r="P99" s="20"/>
    </row>
    <row r="100" spans="2:16" x14ac:dyDescent="0.3">
      <c r="B100" s="20"/>
      <c r="C100" s="21"/>
      <c r="D100" s="20"/>
      <c r="E100" s="20"/>
      <c r="F100" s="20"/>
      <c r="G100" s="20"/>
      <c r="H100" s="20"/>
      <c r="I100" s="20"/>
      <c r="J100" s="20"/>
      <c r="K100" s="20"/>
      <c r="L100" s="20"/>
      <c r="M100" s="20"/>
      <c r="N100" s="20"/>
      <c r="O100" s="20"/>
      <c r="P100" s="20"/>
    </row>
    <row r="101" spans="2:16" x14ac:dyDescent="0.3">
      <c r="B101" s="20"/>
      <c r="C101" s="21"/>
      <c r="D101" s="20"/>
      <c r="E101" s="20"/>
      <c r="F101" s="20"/>
      <c r="G101" s="20"/>
      <c r="H101" s="20"/>
      <c r="I101" s="20"/>
      <c r="J101" s="20"/>
      <c r="K101" s="20"/>
      <c r="L101" s="20"/>
      <c r="M101" s="20"/>
      <c r="N101" s="20"/>
      <c r="O101" s="20"/>
      <c r="P101" s="20"/>
    </row>
    <row r="102" spans="2:16" x14ac:dyDescent="0.3">
      <c r="B102" s="20"/>
      <c r="C102" s="21"/>
      <c r="D102" s="20"/>
      <c r="E102" s="20"/>
      <c r="F102" s="20"/>
      <c r="G102" s="20"/>
      <c r="H102" s="20"/>
      <c r="I102" s="20"/>
      <c r="J102" s="20"/>
      <c r="K102" s="20"/>
      <c r="L102" s="20"/>
      <c r="M102" s="20"/>
      <c r="N102" s="20"/>
      <c r="O102" s="20"/>
      <c r="P102" s="20"/>
    </row>
    <row r="103" spans="2:16" x14ac:dyDescent="0.3">
      <c r="B103" s="20"/>
      <c r="C103" s="21"/>
      <c r="D103" s="20"/>
      <c r="E103" s="20"/>
      <c r="F103" s="20"/>
      <c r="G103" s="20"/>
      <c r="H103" s="20"/>
      <c r="I103" s="20"/>
      <c r="J103" s="20"/>
      <c r="K103" s="20"/>
      <c r="L103" s="20"/>
      <c r="M103" s="20"/>
      <c r="N103" s="20"/>
      <c r="O103" s="20"/>
      <c r="P103" s="20"/>
    </row>
    <row r="104" spans="2:16" x14ac:dyDescent="0.3">
      <c r="B104" s="20"/>
      <c r="C104" s="21"/>
      <c r="D104" s="20"/>
      <c r="E104" s="20"/>
      <c r="F104" s="20"/>
      <c r="G104" s="20"/>
      <c r="H104" s="20"/>
      <c r="I104" s="20"/>
      <c r="J104" s="20"/>
      <c r="K104" s="20"/>
      <c r="L104" s="20"/>
      <c r="M104" s="20"/>
      <c r="N104" s="20"/>
      <c r="O104" s="20"/>
      <c r="P104" s="20"/>
    </row>
    <row r="105" spans="2:16" x14ac:dyDescent="0.3">
      <c r="B105" s="20"/>
      <c r="C105" s="21"/>
      <c r="D105" s="20"/>
      <c r="E105" s="20"/>
      <c r="F105" s="20"/>
      <c r="G105" s="20"/>
      <c r="H105" s="20"/>
      <c r="I105" s="20"/>
      <c r="J105" s="20"/>
      <c r="K105" s="20"/>
      <c r="L105" s="20"/>
      <c r="M105" s="20"/>
      <c r="N105" s="20"/>
      <c r="O105" s="20"/>
      <c r="P105" s="20"/>
    </row>
    <row r="106" spans="2:16" x14ac:dyDescent="0.3">
      <c r="B106" s="20"/>
      <c r="C106" s="21"/>
      <c r="D106" s="20"/>
      <c r="E106" s="20"/>
      <c r="F106" s="20"/>
      <c r="G106" s="20"/>
      <c r="H106" s="20"/>
      <c r="I106" s="20"/>
      <c r="J106" s="20"/>
      <c r="K106" s="20"/>
      <c r="L106" s="20"/>
      <c r="M106" s="20"/>
      <c r="N106" s="20"/>
      <c r="O106" s="20"/>
      <c r="P106" s="20"/>
    </row>
    <row r="107" spans="2:16" x14ac:dyDescent="0.3">
      <c r="B107" s="20"/>
      <c r="C107" s="21"/>
      <c r="D107" s="20"/>
      <c r="E107" s="20"/>
      <c r="F107" s="20"/>
      <c r="G107" s="20"/>
      <c r="H107" s="20"/>
      <c r="I107" s="20"/>
      <c r="J107" s="20"/>
      <c r="K107" s="20"/>
      <c r="L107" s="20"/>
      <c r="M107" s="20"/>
      <c r="N107" s="20"/>
      <c r="O107" s="20"/>
      <c r="P107" s="20"/>
    </row>
  </sheetData>
  <mergeCells count="2">
    <mergeCell ref="A1:N1"/>
    <mergeCell ref="A2:N2"/>
  </mergeCells>
  <phoneticPr fontId="7" type="noConversion"/>
  <pageMargins left="0.4" right="0.25" top="0.2" bottom="0.3" header="0.05" footer="0.3"/>
  <pageSetup scale="54" orientation="landscape" r:id="rId1"/>
  <headerFooter>
    <oddFooter>&amp;L&amp;D&amp;T&amp;R&amp;Z&amp;F</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F867A-C761-43F5-A9E0-E60457C034FE}">
  <sheetPr>
    <pageSetUpPr fitToPage="1"/>
  </sheetPr>
  <dimension ref="A11:P66"/>
  <sheetViews>
    <sheetView zoomScaleNormal="100" workbookViewId="0">
      <selection activeCell="E11" sqref="E11"/>
    </sheetView>
  </sheetViews>
  <sheetFormatPr defaultRowHeight="14.4" x14ac:dyDescent="0.3"/>
  <cols>
    <col min="1" max="1" width="26.109375" customWidth="1"/>
    <col min="2" max="2" width="14.5546875" bestFit="1" customWidth="1"/>
    <col min="3" max="3" width="12.6640625" style="2" bestFit="1" customWidth="1"/>
    <col min="4" max="4" width="12.6640625" bestFit="1" customWidth="1"/>
    <col min="5" max="6" width="14.5546875" bestFit="1" customWidth="1"/>
    <col min="7" max="7" width="11.5546875" bestFit="1" customWidth="1"/>
    <col min="8" max="8" width="13.33203125" customWidth="1"/>
    <col min="9" max="9" width="12.44140625" bestFit="1" customWidth="1"/>
    <col min="10" max="10" width="12.33203125" bestFit="1" customWidth="1"/>
    <col min="11" max="13" width="12.6640625" bestFit="1" customWidth="1"/>
    <col min="14" max="14" width="13.5546875" bestFit="1" customWidth="1"/>
    <col min="15" max="15" width="12.6640625" bestFit="1" customWidth="1"/>
    <col min="16" max="16" width="15.6640625" bestFit="1" customWidth="1"/>
  </cols>
  <sheetData>
    <row r="11" spans="5:5" x14ac:dyDescent="0.3">
      <c r="E11" t="s">
        <v>63</v>
      </c>
    </row>
    <row r="22" spans="1:16" x14ac:dyDescent="0.3">
      <c r="C22" s="3"/>
    </row>
    <row r="23" spans="1:16" ht="36.6" x14ac:dyDescent="0.3">
      <c r="A23" s="1"/>
      <c r="B23" s="7" t="s">
        <v>7</v>
      </c>
      <c r="C23" s="7" t="s">
        <v>8</v>
      </c>
      <c r="D23" s="7" t="s">
        <v>9</v>
      </c>
      <c r="E23" s="7" t="s">
        <v>20</v>
      </c>
      <c r="F23" s="7" t="s">
        <v>10</v>
      </c>
      <c r="G23" s="7" t="s">
        <v>11</v>
      </c>
      <c r="H23" s="7" t="s">
        <v>12</v>
      </c>
      <c r="I23" s="7" t="s">
        <v>13</v>
      </c>
      <c r="J23" s="7" t="s">
        <v>14</v>
      </c>
      <c r="K23" s="7" t="s">
        <v>15</v>
      </c>
      <c r="L23" s="7" t="s">
        <v>16</v>
      </c>
      <c r="M23" s="7" t="s">
        <v>17</v>
      </c>
      <c r="N23" s="7" t="s">
        <v>18</v>
      </c>
      <c r="O23" s="7" t="s">
        <v>19</v>
      </c>
      <c r="P23" s="7"/>
    </row>
    <row r="24" spans="1:16" x14ac:dyDescent="0.3">
      <c r="B24" s="8">
        <v>101</v>
      </c>
      <c r="C24" s="8">
        <v>116</v>
      </c>
      <c r="D24" s="8">
        <v>122</v>
      </c>
      <c r="E24" s="8">
        <v>128</v>
      </c>
      <c r="F24" s="8">
        <v>151</v>
      </c>
      <c r="G24" s="8">
        <v>171</v>
      </c>
      <c r="H24" s="8">
        <v>172</v>
      </c>
      <c r="I24" s="8">
        <v>175</v>
      </c>
      <c r="J24" s="8">
        <v>177</v>
      </c>
      <c r="K24" s="8">
        <v>178</v>
      </c>
      <c r="L24" s="8">
        <v>179</v>
      </c>
      <c r="M24" s="8">
        <v>189</v>
      </c>
      <c r="N24" s="8">
        <v>207</v>
      </c>
      <c r="O24" s="8">
        <v>357</v>
      </c>
      <c r="P24" s="7" t="s">
        <v>23</v>
      </c>
    </row>
    <row r="25" spans="1:16" s="14" customFormat="1" ht="16.2" thickBot="1" x14ac:dyDescent="0.35">
      <c r="A25" s="15" t="s">
        <v>0</v>
      </c>
      <c r="B25" s="16">
        <v>7100000</v>
      </c>
      <c r="C25" s="16">
        <v>320000</v>
      </c>
      <c r="D25" s="16">
        <v>62000</v>
      </c>
      <c r="E25" s="16">
        <v>1700000</v>
      </c>
      <c r="F25" s="16">
        <v>1700000</v>
      </c>
      <c r="G25" s="16">
        <v>55000</v>
      </c>
      <c r="H25" s="16">
        <v>-59000</v>
      </c>
      <c r="I25" s="16">
        <v>5000</v>
      </c>
      <c r="J25" s="16">
        <v>-50000</v>
      </c>
      <c r="K25" s="16">
        <v>250000</v>
      </c>
      <c r="L25" s="16">
        <v>250000</v>
      </c>
      <c r="M25" s="16">
        <v>89000</v>
      </c>
      <c r="N25" s="16">
        <v>-380000</v>
      </c>
      <c r="O25" s="16">
        <v>100000</v>
      </c>
      <c r="P25" s="16">
        <f>SUM(B25:O25)</f>
        <v>11142000</v>
      </c>
    </row>
    <row r="26" spans="1:16" x14ac:dyDescent="0.3">
      <c r="B26" s="4"/>
      <c r="C26" s="5"/>
      <c r="D26" s="4"/>
      <c r="E26" s="4"/>
      <c r="F26" s="4"/>
      <c r="G26" s="4"/>
      <c r="H26" s="4"/>
      <c r="I26" s="4"/>
      <c r="J26" s="4"/>
      <c r="K26" s="4"/>
      <c r="L26" s="4"/>
      <c r="M26" s="4"/>
      <c r="N26" s="4"/>
      <c r="O26" s="4"/>
      <c r="P26" s="4"/>
    </row>
    <row r="27" spans="1:16" x14ac:dyDescent="0.3">
      <c r="A27" s="6" t="s">
        <v>3</v>
      </c>
      <c r="B27" s="4">
        <v>16200</v>
      </c>
      <c r="C27" s="5">
        <v>0</v>
      </c>
      <c r="D27" s="4">
        <v>0</v>
      </c>
      <c r="E27" s="4">
        <v>0</v>
      </c>
      <c r="F27" s="4">
        <v>100</v>
      </c>
      <c r="G27" s="4">
        <v>0</v>
      </c>
      <c r="H27" s="4"/>
      <c r="I27" s="4">
        <v>33000</v>
      </c>
      <c r="J27" s="4">
        <v>0</v>
      </c>
      <c r="K27" s="4">
        <v>0</v>
      </c>
      <c r="L27" s="4">
        <v>0</v>
      </c>
      <c r="M27" s="4">
        <v>0</v>
      </c>
      <c r="N27" s="4"/>
      <c r="O27" s="4">
        <v>0</v>
      </c>
      <c r="P27" s="4">
        <f t="shared" ref="P27:P43" si="0">SUM(B27:O27)</f>
        <v>49300</v>
      </c>
    </row>
    <row r="28" spans="1:16" x14ac:dyDescent="0.3">
      <c r="A28" s="6" t="s">
        <v>4</v>
      </c>
      <c r="B28" s="4">
        <v>-945800</v>
      </c>
      <c r="C28" s="5">
        <f>-38700+12000</f>
        <v>-26700</v>
      </c>
      <c r="D28" s="4">
        <v>-500</v>
      </c>
      <c r="E28" s="4">
        <v>0</v>
      </c>
      <c r="F28" s="4">
        <v>-36000</v>
      </c>
      <c r="G28" s="4">
        <v>0</v>
      </c>
      <c r="H28" s="4"/>
      <c r="I28" s="4">
        <v>-4500</v>
      </c>
      <c r="J28" s="4">
        <v>0</v>
      </c>
      <c r="K28" s="4">
        <v>0</v>
      </c>
      <c r="L28" s="4">
        <v>0</v>
      </c>
      <c r="M28" s="4">
        <v>0</v>
      </c>
      <c r="N28" s="4">
        <v>-32800</v>
      </c>
      <c r="O28" s="4">
        <v>-8900</v>
      </c>
      <c r="P28" s="4">
        <f t="shared" si="0"/>
        <v>-1055200</v>
      </c>
    </row>
    <row r="29" spans="1:16" x14ac:dyDescent="0.3">
      <c r="A29" s="6" t="s">
        <v>22</v>
      </c>
      <c r="B29" s="12">
        <v>0</v>
      </c>
      <c r="C29" s="13">
        <v>-12000</v>
      </c>
      <c r="D29" s="12">
        <v>0</v>
      </c>
      <c r="E29" s="12">
        <v>0</v>
      </c>
      <c r="F29" s="12">
        <v>0</v>
      </c>
      <c r="G29" s="12">
        <v>0</v>
      </c>
      <c r="H29" s="12">
        <v>0</v>
      </c>
      <c r="I29" s="12">
        <v>0</v>
      </c>
      <c r="J29" s="12">
        <v>0</v>
      </c>
      <c r="K29" s="12">
        <v>0</v>
      </c>
      <c r="L29" s="12">
        <v>0</v>
      </c>
      <c r="M29" s="12">
        <v>0</v>
      </c>
      <c r="N29" s="12">
        <v>12000</v>
      </c>
      <c r="O29" s="12">
        <v>0</v>
      </c>
      <c r="P29" s="12">
        <f t="shared" si="0"/>
        <v>0</v>
      </c>
    </row>
    <row r="30" spans="1:16" x14ac:dyDescent="0.3">
      <c r="A30" s="11" t="s">
        <v>31</v>
      </c>
      <c r="B30" s="4">
        <f>SUM(B27:B29)</f>
        <v>-929600</v>
      </c>
      <c r="C30" s="4">
        <f t="shared" ref="C30:P30" si="1">SUM(C27:C29)</f>
        <v>-38700</v>
      </c>
      <c r="D30" s="4">
        <f t="shared" si="1"/>
        <v>-500</v>
      </c>
      <c r="E30" s="4">
        <f t="shared" si="1"/>
        <v>0</v>
      </c>
      <c r="F30" s="4">
        <f t="shared" si="1"/>
        <v>-35900</v>
      </c>
      <c r="G30" s="4">
        <f t="shared" si="1"/>
        <v>0</v>
      </c>
      <c r="H30" s="4">
        <f t="shared" si="1"/>
        <v>0</v>
      </c>
      <c r="I30" s="4">
        <f t="shared" si="1"/>
        <v>28500</v>
      </c>
      <c r="J30" s="4">
        <f t="shared" si="1"/>
        <v>0</v>
      </c>
      <c r="K30" s="4">
        <f t="shared" si="1"/>
        <v>0</v>
      </c>
      <c r="L30" s="4">
        <f t="shared" si="1"/>
        <v>0</v>
      </c>
      <c r="M30" s="4">
        <f t="shared" si="1"/>
        <v>0</v>
      </c>
      <c r="N30" s="4">
        <f t="shared" si="1"/>
        <v>-20800</v>
      </c>
      <c r="O30" s="4">
        <f t="shared" si="1"/>
        <v>-8900</v>
      </c>
      <c r="P30" s="4">
        <f t="shared" si="1"/>
        <v>-1005900</v>
      </c>
    </row>
    <row r="31" spans="1:16" x14ac:dyDescent="0.3">
      <c r="A31" s="11" t="s">
        <v>30</v>
      </c>
      <c r="B31" s="4">
        <f>B30</f>
        <v>-929600</v>
      </c>
      <c r="C31" s="4">
        <f t="shared" ref="C31:P31" si="2">C30</f>
        <v>-38700</v>
      </c>
      <c r="D31" s="4">
        <f t="shared" si="2"/>
        <v>-500</v>
      </c>
      <c r="E31" s="4">
        <f t="shared" si="2"/>
        <v>0</v>
      </c>
      <c r="F31" s="4">
        <f t="shared" si="2"/>
        <v>-35900</v>
      </c>
      <c r="G31" s="4">
        <f t="shared" si="2"/>
        <v>0</v>
      </c>
      <c r="H31" s="4">
        <f t="shared" si="2"/>
        <v>0</v>
      </c>
      <c r="I31" s="4">
        <f t="shared" si="2"/>
        <v>28500</v>
      </c>
      <c r="J31" s="4">
        <f t="shared" si="2"/>
        <v>0</v>
      </c>
      <c r="K31" s="4">
        <f t="shared" si="2"/>
        <v>0</v>
      </c>
      <c r="L31" s="4">
        <f t="shared" si="2"/>
        <v>0</v>
      </c>
      <c r="M31" s="4">
        <f t="shared" si="2"/>
        <v>0</v>
      </c>
      <c r="N31" s="4">
        <f t="shared" si="2"/>
        <v>-20800</v>
      </c>
      <c r="O31" s="4">
        <f t="shared" si="2"/>
        <v>-8900</v>
      </c>
      <c r="P31" s="4">
        <f t="shared" si="2"/>
        <v>-1005900</v>
      </c>
    </row>
    <row r="32" spans="1:16" s="14" customFormat="1" ht="16.2" thickBot="1" x14ac:dyDescent="0.35">
      <c r="A32" s="15" t="s">
        <v>1</v>
      </c>
      <c r="B32" s="16">
        <f t="shared" ref="B32:P32" si="3">B25+B30</f>
        <v>6170400</v>
      </c>
      <c r="C32" s="16">
        <f t="shared" si="3"/>
        <v>281300</v>
      </c>
      <c r="D32" s="16">
        <f t="shared" si="3"/>
        <v>61500</v>
      </c>
      <c r="E32" s="16">
        <f t="shared" si="3"/>
        <v>1700000</v>
      </c>
      <c r="F32" s="16">
        <f t="shared" si="3"/>
        <v>1664100</v>
      </c>
      <c r="G32" s="16">
        <f t="shared" si="3"/>
        <v>55000</v>
      </c>
      <c r="H32" s="16">
        <f t="shared" si="3"/>
        <v>-59000</v>
      </c>
      <c r="I32" s="16">
        <f t="shared" si="3"/>
        <v>33500</v>
      </c>
      <c r="J32" s="16">
        <f t="shared" si="3"/>
        <v>-50000</v>
      </c>
      <c r="K32" s="16">
        <f t="shared" si="3"/>
        <v>250000</v>
      </c>
      <c r="L32" s="16">
        <f t="shared" si="3"/>
        <v>250000</v>
      </c>
      <c r="M32" s="16">
        <f t="shared" si="3"/>
        <v>89000</v>
      </c>
      <c r="N32" s="16">
        <f t="shared" si="3"/>
        <v>-400800</v>
      </c>
      <c r="O32" s="16">
        <f t="shared" si="3"/>
        <v>91100</v>
      </c>
      <c r="P32" s="16">
        <f t="shared" si="3"/>
        <v>10136100</v>
      </c>
    </row>
    <row r="33" spans="1:16" x14ac:dyDescent="0.3">
      <c r="A33" s="11"/>
      <c r="B33" s="4"/>
      <c r="C33" s="5"/>
      <c r="D33" s="4"/>
      <c r="E33" s="4"/>
      <c r="F33" s="4"/>
      <c r="G33" s="4"/>
      <c r="H33" s="4"/>
      <c r="I33" s="4"/>
      <c r="J33" s="4"/>
      <c r="K33" s="4"/>
      <c r="L33" s="4"/>
      <c r="M33" s="4"/>
      <c r="N33" s="4"/>
      <c r="O33" s="4"/>
      <c r="P33" s="4"/>
    </row>
    <row r="34" spans="1:16" x14ac:dyDescent="0.3">
      <c r="A34" s="6" t="s">
        <v>5</v>
      </c>
      <c r="B34" s="4">
        <v>399303</v>
      </c>
      <c r="C34" s="5">
        <v>57000</v>
      </c>
      <c r="D34" s="4">
        <v>100</v>
      </c>
      <c r="E34" s="4">
        <v>100</v>
      </c>
      <c r="F34" s="4">
        <v>38400</v>
      </c>
      <c r="G34" s="4">
        <v>19500</v>
      </c>
      <c r="H34" s="4">
        <v>0</v>
      </c>
      <c r="I34" s="4">
        <v>171500</v>
      </c>
      <c r="J34" s="4">
        <v>0</v>
      </c>
      <c r="K34" s="4">
        <v>0</v>
      </c>
      <c r="L34" s="4">
        <v>0</v>
      </c>
      <c r="M34" s="4">
        <v>0</v>
      </c>
      <c r="N34" s="4">
        <v>83100</v>
      </c>
      <c r="O34" s="4">
        <v>0</v>
      </c>
      <c r="P34" s="4">
        <f t="shared" si="0"/>
        <v>769003</v>
      </c>
    </row>
    <row r="35" spans="1:16" x14ac:dyDescent="0.3">
      <c r="A35" s="6" t="s">
        <v>6</v>
      </c>
      <c r="B35" s="4">
        <v>-802800</v>
      </c>
      <c r="C35" s="5">
        <v>-31300</v>
      </c>
      <c r="D35" s="4">
        <v>0</v>
      </c>
      <c r="E35" s="4"/>
      <c r="F35" s="4">
        <v>-63400</v>
      </c>
      <c r="G35" s="4">
        <v>-19500</v>
      </c>
      <c r="H35" s="4">
        <v>0</v>
      </c>
      <c r="I35" s="4">
        <v>-171000</v>
      </c>
      <c r="J35" s="4">
        <v>0</v>
      </c>
      <c r="K35" s="4">
        <v>0</v>
      </c>
      <c r="L35" s="4">
        <v>0</v>
      </c>
      <c r="M35" s="4">
        <v>0</v>
      </c>
      <c r="N35" s="4">
        <v>-67200</v>
      </c>
      <c r="O35" s="4">
        <v>-5200</v>
      </c>
      <c r="P35" s="4">
        <f t="shared" si="0"/>
        <v>-1160400</v>
      </c>
    </row>
    <row r="36" spans="1:16" x14ac:dyDescent="0.3">
      <c r="A36" s="6" t="s">
        <v>22</v>
      </c>
      <c r="B36" s="12">
        <v>0</v>
      </c>
      <c r="C36" s="12">
        <v>0</v>
      </c>
      <c r="D36" s="12">
        <v>0</v>
      </c>
      <c r="E36" s="12">
        <v>0</v>
      </c>
      <c r="F36" s="12">
        <v>0</v>
      </c>
      <c r="G36" s="12">
        <v>0</v>
      </c>
      <c r="H36" s="12">
        <v>0</v>
      </c>
      <c r="I36" s="12">
        <v>0</v>
      </c>
      <c r="J36" s="12">
        <v>0</v>
      </c>
      <c r="K36" s="12">
        <v>0</v>
      </c>
      <c r="L36" s="12">
        <v>0</v>
      </c>
      <c r="M36" s="12">
        <v>0</v>
      </c>
      <c r="N36" s="12">
        <v>0</v>
      </c>
      <c r="O36" s="12">
        <v>0</v>
      </c>
      <c r="P36" s="12">
        <f t="shared" si="0"/>
        <v>0</v>
      </c>
    </row>
    <row r="37" spans="1:16" x14ac:dyDescent="0.3">
      <c r="A37" s="11" t="s">
        <v>31</v>
      </c>
      <c r="B37" s="4">
        <f>SUM(B34:B36)</f>
        <v>-403497</v>
      </c>
      <c r="C37" s="4">
        <f t="shared" ref="C37:P37" si="4">SUM(C34:C36)</f>
        <v>25700</v>
      </c>
      <c r="D37" s="4">
        <f t="shared" si="4"/>
        <v>100</v>
      </c>
      <c r="E37" s="4">
        <f t="shared" si="4"/>
        <v>100</v>
      </c>
      <c r="F37" s="4">
        <f t="shared" si="4"/>
        <v>-25000</v>
      </c>
      <c r="G37" s="4">
        <f t="shared" si="4"/>
        <v>0</v>
      </c>
      <c r="H37" s="4">
        <f t="shared" si="4"/>
        <v>0</v>
      </c>
      <c r="I37" s="4">
        <f t="shared" si="4"/>
        <v>500</v>
      </c>
      <c r="J37" s="4">
        <f t="shared" si="4"/>
        <v>0</v>
      </c>
      <c r="K37" s="4">
        <f t="shared" si="4"/>
        <v>0</v>
      </c>
      <c r="L37" s="4">
        <f t="shared" si="4"/>
        <v>0</v>
      </c>
      <c r="M37" s="4">
        <f t="shared" si="4"/>
        <v>0</v>
      </c>
      <c r="N37" s="4">
        <f t="shared" si="4"/>
        <v>15900</v>
      </c>
      <c r="O37" s="4">
        <f t="shared" si="4"/>
        <v>-5200</v>
      </c>
      <c r="P37" s="4">
        <f t="shared" si="4"/>
        <v>-391397</v>
      </c>
    </row>
    <row r="38" spans="1:16" x14ac:dyDescent="0.3">
      <c r="A38" s="11" t="s">
        <v>30</v>
      </c>
      <c r="B38" s="4">
        <f t="shared" ref="B38:P38" si="5">B31+B37</f>
        <v>-1333097</v>
      </c>
      <c r="C38" s="4">
        <f t="shared" si="5"/>
        <v>-13000</v>
      </c>
      <c r="D38" s="4">
        <f t="shared" si="5"/>
        <v>-400</v>
      </c>
      <c r="E38" s="4">
        <f t="shared" si="5"/>
        <v>100</v>
      </c>
      <c r="F38" s="4">
        <f t="shared" si="5"/>
        <v>-60900</v>
      </c>
      <c r="G38" s="4">
        <f t="shared" si="5"/>
        <v>0</v>
      </c>
      <c r="H38" s="4">
        <f t="shared" si="5"/>
        <v>0</v>
      </c>
      <c r="I38" s="4">
        <f t="shared" si="5"/>
        <v>29000</v>
      </c>
      <c r="J38" s="4">
        <f t="shared" si="5"/>
        <v>0</v>
      </c>
      <c r="K38" s="4">
        <f t="shared" si="5"/>
        <v>0</v>
      </c>
      <c r="L38" s="4">
        <f t="shared" si="5"/>
        <v>0</v>
      </c>
      <c r="M38" s="4">
        <f t="shared" si="5"/>
        <v>0</v>
      </c>
      <c r="N38" s="4">
        <f t="shared" si="5"/>
        <v>-4900</v>
      </c>
      <c r="O38" s="4">
        <f t="shared" si="5"/>
        <v>-14100</v>
      </c>
      <c r="P38" s="4">
        <f t="shared" si="5"/>
        <v>-1397297</v>
      </c>
    </row>
    <row r="39" spans="1:16" s="14" customFormat="1" ht="16.2" thickBot="1" x14ac:dyDescent="0.35">
      <c r="A39" s="15" t="s">
        <v>21</v>
      </c>
      <c r="B39" s="16">
        <f>B32+B37</f>
        <v>5766903</v>
      </c>
      <c r="C39" s="16">
        <f t="shared" ref="C39:P39" si="6">C32+C37</f>
        <v>307000</v>
      </c>
      <c r="D39" s="16">
        <f t="shared" si="6"/>
        <v>61600</v>
      </c>
      <c r="E39" s="16">
        <f t="shared" si="6"/>
        <v>1700100</v>
      </c>
      <c r="F39" s="16">
        <f t="shared" si="6"/>
        <v>1639100</v>
      </c>
      <c r="G39" s="16">
        <f t="shared" si="6"/>
        <v>55000</v>
      </c>
      <c r="H39" s="16">
        <f t="shared" si="6"/>
        <v>-59000</v>
      </c>
      <c r="I39" s="16">
        <f t="shared" si="6"/>
        <v>34000</v>
      </c>
      <c r="J39" s="16">
        <f t="shared" si="6"/>
        <v>-50000</v>
      </c>
      <c r="K39" s="16">
        <f t="shared" si="6"/>
        <v>250000</v>
      </c>
      <c r="L39" s="16">
        <f t="shared" si="6"/>
        <v>250000</v>
      </c>
      <c r="M39" s="16">
        <f t="shared" si="6"/>
        <v>89000</v>
      </c>
      <c r="N39" s="16">
        <f t="shared" si="6"/>
        <v>-384900</v>
      </c>
      <c r="O39" s="16">
        <f t="shared" si="6"/>
        <v>85900</v>
      </c>
      <c r="P39" s="16">
        <f t="shared" si="6"/>
        <v>9744703</v>
      </c>
    </row>
    <row r="40" spans="1:16" x14ac:dyDescent="0.3">
      <c r="A40" s="11"/>
      <c r="B40" s="4"/>
      <c r="C40" s="4"/>
      <c r="D40" s="4"/>
      <c r="E40" s="4"/>
      <c r="F40" s="4"/>
      <c r="G40" s="4"/>
      <c r="H40" s="4"/>
      <c r="I40" s="4"/>
      <c r="J40" s="4"/>
      <c r="K40" s="4"/>
      <c r="L40" s="4"/>
      <c r="M40" s="4"/>
      <c r="N40" s="4"/>
      <c r="O40" s="4"/>
      <c r="P40" s="4"/>
    </row>
    <row r="41" spans="1:16" x14ac:dyDescent="0.3">
      <c r="A41" s="6" t="s">
        <v>24</v>
      </c>
      <c r="B41" s="4">
        <v>814600</v>
      </c>
      <c r="C41" s="5">
        <v>43400</v>
      </c>
      <c r="D41" s="4">
        <v>200</v>
      </c>
      <c r="E41" s="4">
        <v>100</v>
      </c>
      <c r="F41" s="4">
        <v>49400</v>
      </c>
      <c r="G41" s="4">
        <v>0</v>
      </c>
      <c r="H41" s="4">
        <v>9600</v>
      </c>
      <c r="I41" s="4">
        <v>10300</v>
      </c>
      <c r="J41" s="4">
        <v>0</v>
      </c>
      <c r="K41" s="4">
        <v>0</v>
      </c>
      <c r="L41" s="4">
        <v>0</v>
      </c>
      <c r="M41" s="4">
        <v>0</v>
      </c>
      <c r="N41" s="4">
        <f>85200-12000</f>
        <v>73200</v>
      </c>
      <c r="O41" s="4">
        <v>0</v>
      </c>
      <c r="P41" s="4">
        <f t="shared" si="0"/>
        <v>1000800</v>
      </c>
    </row>
    <row r="42" spans="1:16" x14ac:dyDescent="0.3">
      <c r="A42" s="6" t="s">
        <v>25</v>
      </c>
      <c r="B42" s="4">
        <v>-915400</v>
      </c>
      <c r="C42" s="5">
        <f>-50000+12000</f>
        <v>-38000</v>
      </c>
      <c r="D42" s="4">
        <v>-1300</v>
      </c>
      <c r="E42" s="4">
        <v>0</v>
      </c>
      <c r="F42" s="4">
        <v>-35300</v>
      </c>
      <c r="G42" s="4">
        <v>0</v>
      </c>
      <c r="H42" s="4">
        <v>0</v>
      </c>
      <c r="I42" s="4">
        <v>-33000</v>
      </c>
      <c r="J42" s="4">
        <v>0</v>
      </c>
      <c r="K42" s="4">
        <v>0</v>
      </c>
      <c r="L42" s="4">
        <v>0</v>
      </c>
      <c r="M42" s="4">
        <v>0</v>
      </c>
      <c r="N42" s="4">
        <v>-72500</v>
      </c>
      <c r="O42" s="4">
        <v>-3700</v>
      </c>
      <c r="P42" s="4">
        <f t="shared" si="0"/>
        <v>-1099200</v>
      </c>
    </row>
    <row r="43" spans="1:16" x14ac:dyDescent="0.3">
      <c r="A43" s="6" t="s">
        <v>22</v>
      </c>
      <c r="B43" s="12">
        <v>0</v>
      </c>
      <c r="C43" s="13">
        <v>-12000</v>
      </c>
      <c r="D43" s="12">
        <v>0</v>
      </c>
      <c r="E43" s="12">
        <v>0</v>
      </c>
      <c r="F43" s="12">
        <v>0</v>
      </c>
      <c r="G43" s="12">
        <v>0</v>
      </c>
      <c r="H43" s="12">
        <v>0</v>
      </c>
      <c r="I43" s="12">
        <v>0</v>
      </c>
      <c r="J43" s="12">
        <v>0</v>
      </c>
      <c r="K43" s="12">
        <v>0</v>
      </c>
      <c r="L43" s="12">
        <v>0</v>
      </c>
      <c r="M43" s="12">
        <v>0</v>
      </c>
      <c r="N43" s="12">
        <v>12000</v>
      </c>
      <c r="O43" s="12">
        <v>0</v>
      </c>
      <c r="P43" s="12">
        <f t="shared" si="0"/>
        <v>0</v>
      </c>
    </row>
    <row r="44" spans="1:16" x14ac:dyDescent="0.3">
      <c r="A44" s="11" t="s">
        <v>31</v>
      </c>
      <c r="B44" s="4">
        <f>SUM(B41:B43)</f>
        <v>-100800</v>
      </c>
      <c r="C44" s="4">
        <f t="shared" ref="C44:P44" si="7">SUM(C41:C43)</f>
        <v>-6600</v>
      </c>
      <c r="D44" s="4">
        <f t="shared" si="7"/>
        <v>-1100</v>
      </c>
      <c r="E44" s="4">
        <f t="shared" si="7"/>
        <v>100</v>
      </c>
      <c r="F44" s="4">
        <f t="shared" si="7"/>
        <v>14100</v>
      </c>
      <c r="G44" s="4">
        <f t="shared" si="7"/>
        <v>0</v>
      </c>
      <c r="H44" s="4">
        <f t="shared" si="7"/>
        <v>9600</v>
      </c>
      <c r="I44" s="4">
        <f t="shared" si="7"/>
        <v>-22700</v>
      </c>
      <c r="J44" s="4">
        <f t="shared" si="7"/>
        <v>0</v>
      </c>
      <c r="K44" s="4">
        <f t="shared" si="7"/>
        <v>0</v>
      </c>
      <c r="L44" s="4">
        <f t="shared" si="7"/>
        <v>0</v>
      </c>
      <c r="M44" s="4">
        <f t="shared" si="7"/>
        <v>0</v>
      </c>
      <c r="N44" s="4">
        <f t="shared" si="7"/>
        <v>12700</v>
      </c>
      <c r="O44" s="4">
        <f t="shared" si="7"/>
        <v>-3700</v>
      </c>
      <c r="P44" s="4">
        <f t="shared" si="7"/>
        <v>-98400</v>
      </c>
    </row>
    <row r="45" spans="1:16" x14ac:dyDescent="0.3">
      <c r="A45" s="11" t="s">
        <v>30</v>
      </c>
      <c r="B45" s="4">
        <f>B38+B44</f>
        <v>-1433897</v>
      </c>
      <c r="C45" s="4">
        <f t="shared" ref="C45:P45" si="8">C38+C44</f>
        <v>-19600</v>
      </c>
      <c r="D45" s="4">
        <f t="shared" si="8"/>
        <v>-1500</v>
      </c>
      <c r="E45" s="4">
        <f t="shared" si="8"/>
        <v>200</v>
      </c>
      <c r="F45" s="4">
        <f t="shared" si="8"/>
        <v>-46800</v>
      </c>
      <c r="G45" s="4">
        <f t="shared" si="8"/>
        <v>0</v>
      </c>
      <c r="H45" s="4">
        <f t="shared" si="8"/>
        <v>9600</v>
      </c>
      <c r="I45" s="4">
        <f t="shared" si="8"/>
        <v>6300</v>
      </c>
      <c r="J45" s="4">
        <f t="shared" si="8"/>
        <v>0</v>
      </c>
      <c r="K45" s="4">
        <f t="shared" si="8"/>
        <v>0</v>
      </c>
      <c r="L45" s="4">
        <f t="shared" si="8"/>
        <v>0</v>
      </c>
      <c r="M45" s="4">
        <f t="shared" si="8"/>
        <v>0</v>
      </c>
      <c r="N45" s="4">
        <f t="shared" si="8"/>
        <v>7800</v>
      </c>
      <c r="O45" s="4">
        <f t="shared" si="8"/>
        <v>-17800</v>
      </c>
      <c r="P45" s="4">
        <f t="shared" si="8"/>
        <v>-1495697</v>
      </c>
    </row>
    <row r="46" spans="1:16" s="14" customFormat="1" ht="16.2" thickBot="1" x14ac:dyDescent="0.35">
      <c r="A46" s="15" t="s">
        <v>26</v>
      </c>
      <c r="B46" s="16">
        <f>B39+B44</f>
        <v>5666103</v>
      </c>
      <c r="C46" s="16">
        <f t="shared" ref="C46:P46" si="9">C39+C44</f>
        <v>300400</v>
      </c>
      <c r="D46" s="16">
        <f t="shared" si="9"/>
        <v>60500</v>
      </c>
      <c r="E46" s="16">
        <f t="shared" si="9"/>
        <v>1700200</v>
      </c>
      <c r="F46" s="16">
        <f t="shared" si="9"/>
        <v>1653200</v>
      </c>
      <c r="G46" s="16">
        <f t="shared" si="9"/>
        <v>55000</v>
      </c>
      <c r="H46" s="16">
        <f t="shared" si="9"/>
        <v>-49400</v>
      </c>
      <c r="I46" s="16">
        <f t="shared" si="9"/>
        <v>11300</v>
      </c>
      <c r="J46" s="16">
        <f t="shared" si="9"/>
        <v>-50000</v>
      </c>
      <c r="K46" s="16">
        <f t="shared" si="9"/>
        <v>250000</v>
      </c>
      <c r="L46" s="16">
        <f t="shared" si="9"/>
        <v>250000</v>
      </c>
      <c r="M46" s="16">
        <f t="shared" si="9"/>
        <v>89000</v>
      </c>
      <c r="N46" s="16">
        <f t="shared" si="9"/>
        <v>-372200</v>
      </c>
      <c r="O46" s="16">
        <f t="shared" si="9"/>
        <v>82200</v>
      </c>
      <c r="P46" s="16">
        <f t="shared" si="9"/>
        <v>9646303</v>
      </c>
    </row>
    <row r="47" spans="1:16" x14ac:dyDescent="0.3">
      <c r="A47" s="1"/>
      <c r="B47" s="4"/>
      <c r="C47" s="4"/>
      <c r="D47" s="4"/>
      <c r="E47" s="4"/>
      <c r="F47" s="4"/>
      <c r="G47" s="4"/>
      <c r="H47" s="4"/>
      <c r="I47" s="4"/>
      <c r="J47" s="4"/>
      <c r="K47" s="4"/>
      <c r="L47" s="4"/>
      <c r="M47" s="4"/>
      <c r="N47" s="4"/>
      <c r="O47" s="4"/>
      <c r="P47" s="4"/>
    </row>
    <row r="48" spans="1:16" x14ac:dyDescent="0.3">
      <c r="A48" s="6" t="s">
        <v>28</v>
      </c>
      <c r="B48" s="4">
        <v>3493300</v>
      </c>
      <c r="C48" s="5">
        <v>65600</v>
      </c>
      <c r="D48" s="4">
        <v>500</v>
      </c>
      <c r="E48" s="4">
        <v>200</v>
      </c>
      <c r="F48" s="4">
        <v>479400</v>
      </c>
      <c r="G48" s="4">
        <v>0</v>
      </c>
      <c r="H48" s="4">
        <v>3600</v>
      </c>
      <c r="I48" s="4">
        <v>0</v>
      </c>
      <c r="J48" s="4">
        <v>0</v>
      </c>
      <c r="K48" s="4">
        <v>0</v>
      </c>
      <c r="L48" s="4">
        <v>0</v>
      </c>
      <c r="M48" s="4">
        <v>26700</v>
      </c>
      <c r="N48" s="4">
        <v>73900</v>
      </c>
      <c r="O48" s="4">
        <v>9500</v>
      </c>
      <c r="P48" s="4">
        <f t="shared" ref="P48:P50" si="10">SUM(B48:O48)</f>
        <v>4152700</v>
      </c>
    </row>
    <row r="49" spans="1:16" x14ac:dyDescent="0.3">
      <c r="A49" s="6" t="s">
        <v>29</v>
      </c>
      <c r="B49" s="4">
        <f>-1340200+130000</f>
        <v>-1210200</v>
      </c>
      <c r="C49" s="5">
        <f>-70500+12000</f>
        <v>-58500</v>
      </c>
      <c r="D49" s="4">
        <v>-32200</v>
      </c>
      <c r="E49" s="4">
        <v>0</v>
      </c>
      <c r="F49" s="4">
        <v>-44500</v>
      </c>
      <c r="G49" s="4">
        <v>0</v>
      </c>
      <c r="H49" s="4">
        <v>-13200</v>
      </c>
      <c r="I49" s="4">
        <v>-10300</v>
      </c>
      <c r="J49" s="4">
        <v>0</v>
      </c>
      <c r="K49" s="4">
        <v>0</v>
      </c>
      <c r="L49" s="4">
        <v>0</v>
      </c>
      <c r="M49" s="4">
        <v>-100300</v>
      </c>
      <c r="N49" s="4">
        <v>-118400</v>
      </c>
      <c r="O49" s="4">
        <v>-35600</v>
      </c>
      <c r="P49" s="4">
        <f t="shared" si="10"/>
        <v>-1623200</v>
      </c>
    </row>
    <row r="50" spans="1:16" x14ac:dyDescent="0.3">
      <c r="A50" s="6" t="s">
        <v>22</v>
      </c>
      <c r="B50" s="12">
        <v>-130000</v>
      </c>
      <c r="C50" s="13">
        <v>-12000</v>
      </c>
      <c r="D50" s="12">
        <v>0</v>
      </c>
      <c r="E50" s="12">
        <v>0</v>
      </c>
      <c r="F50" s="12">
        <v>0</v>
      </c>
      <c r="G50" s="12">
        <v>0</v>
      </c>
      <c r="H50" s="12">
        <v>0</v>
      </c>
      <c r="I50" s="12">
        <v>0</v>
      </c>
      <c r="J50" s="12">
        <v>0</v>
      </c>
      <c r="K50" s="12">
        <v>0</v>
      </c>
      <c r="L50" s="12">
        <v>0</v>
      </c>
      <c r="M50" s="12">
        <v>130000</v>
      </c>
      <c r="N50" s="12">
        <v>0</v>
      </c>
      <c r="O50" s="12">
        <v>0</v>
      </c>
      <c r="P50" s="12">
        <f t="shared" si="10"/>
        <v>-12000</v>
      </c>
    </row>
    <row r="51" spans="1:16" x14ac:dyDescent="0.3">
      <c r="A51" s="11" t="s">
        <v>31</v>
      </c>
      <c r="B51" s="4">
        <f>SUM(B48:B50)</f>
        <v>2153100</v>
      </c>
      <c r="C51" s="4">
        <f t="shared" ref="C51" si="11">SUM(C48:C50)</f>
        <v>-4900</v>
      </c>
      <c r="D51" s="4">
        <f t="shared" ref="D51" si="12">SUM(D48:D50)</f>
        <v>-31700</v>
      </c>
      <c r="E51" s="4">
        <f t="shared" ref="E51" si="13">SUM(E48:E50)</f>
        <v>200</v>
      </c>
      <c r="F51" s="4">
        <f t="shared" ref="F51" si="14">SUM(F48:F50)</f>
        <v>434900</v>
      </c>
      <c r="G51" s="4">
        <f t="shared" ref="G51" si="15">SUM(G48:G50)</f>
        <v>0</v>
      </c>
      <c r="H51" s="4">
        <f t="shared" ref="H51" si="16">SUM(H48:H50)</f>
        <v>-9600</v>
      </c>
      <c r="I51" s="4">
        <f t="shared" ref="I51" si="17">SUM(I48:I50)</f>
        <v>-10300</v>
      </c>
      <c r="J51" s="4">
        <f t="shared" ref="J51" si="18">SUM(J48:J50)</f>
        <v>0</v>
      </c>
      <c r="K51" s="4">
        <f t="shared" ref="K51" si="19">SUM(K48:K50)</f>
        <v>0</v>
      </c>
      <c r="L51" s="4">
        <f t="shared" ref="L51" si="20">SUM(L48:L50)</f>
        <v>0</v>
      </c>
      <c r="M51" s="4">
        <f t="shared" ref="M51" si="21">SUM(M48:M50)</f>
        <v>56400</v>
      </c>
      <c r="N51" s="4">
        <f t="shared" ref="N51" si="22">SUM(N48:N50)</f>
        <v>-44500</v>
      </c>
      <c r="O51" s="4">
        <f t="shared" ref="O51" si="23">SUM(O48:O50)</f>
        <v>-26100</v>
      </c>
      <c r="P51" s="4">
        <f t="shared" ref="P51" si="24">SUM(P48:P50)</f>
        <v>2517500</v>
      </c>
    </row>
    <row r="52" spans="1:16" x14ac:dyDescent="0.3">
      <c r="A52" s="11" t="s">
        <v>30</v>
      </c>
      <c r="B52" s="4">
        <f>B45+B51</f>
        <v>719203</v>
      </c>
      <c r="C52" s="4">
        <f t="shared" ref="C52" si="25">C45+C51</f>
        <v>-24500</v>
      </c>
      <c r="D52" s="4">
        <f t="shared" ref="D52" si="26">D45+D51</f>
        <v>-33200</v>
      </c>
      <c r="E52" s="4">
        <f t="shared" ref="E52" si="27">E45+E51</f>
        <v>400</v>
      </c>
      <c r="F52" s="4">
        <f t="shared" ref="F52" si="28">F45+F51</f>
        <v>388100</v>
      </c>
      <c r="G52" s="4">
        <f t="shared" ref="G52" si="29">G45+G51</f>
        <v>0</v>
      </c>
      <c r="H52" s="4">
        <f t="shared" ref="H52" si="30">H45+H51</f>
        <v>0</v>
      </c>
      <c r="I52" s="4">
        <f t="shared" ref="I52" si="31">I45+I51</f>
        <v>-4000</v>
      </c>
      <c r="J52" s="4">
        <f t="shared" ref="J52" si="32">J45+J51</f>
        <v>0</v>
      </c>
      <c r="K52" s="4">
        <f t="shared" ref="K52" si="33">K45+K51</f>
        <v>0</v>
      </c>
      <c r="L52" s="4">
        <f t="shared" ref="L52" si="34">L45+L51</f>
        <v>0</v>
      </c>
      <c r="M52" s="4">
        <f t="shared" ref="M52" si="35">M45+M51</f>
        <v>56400</v>
      </c>
      <c r="N52" s="4">
        <f t="shared" ref="N52" si="36">N45+N51</f>
        <v>-36700</v>
      </c>
      <c r="O52" s="4">
        <f t="shared" ref="O52" si="37">O45+O51</f>
        <v>-43900</v>
      </c>
      <c r="P52" s="4">
        <f t="shared" ref="P52" si="38">P45+P51</f>
        <v>1021803</v>
      </c>
    </row>
    <row r="53" spans="1:16" s="14" customFormat="1" ht="16.2" thickBot="1" x14ac:dyDescent="0.35">
      <c r="A53" s="15" t="s">
        <v>27</v>
      </c>
      <c r="B53" s="16">
        <f>B46+B51</f>
        <v>7819203</v>
      </c>
      <c r="C53" s="16">
        <f t="shared" ref="C53:P53" si="39">C46+C51</f>
        <v>295500</v>
      </c>
      <c r="D53" s="16">
        <f t="shared" si="39"/>
        <v>28800</v>
      </c>
      <c r="E53" s="16">
        <f>E46+E51</f>
        <v>1700400</v>
      </c>
      <c r="F53" s="16">
        <f t="shared" si="39"/>
        <v>2088100</v>
      </c>
      <c r="G53" s="16">
        <f t="shared" si="39"/>
        <v>55000</v>
      </c>
      <c r="H53" s="16">
        <f t="shared" si="39"/>
        <v>-59000</v>
      </c>
      <c r="I53" s="16">
        <f t="shared" si="39"/>
        <v>1000</v>
      </c>
      <c r="J53" s="16">
        <f t="shared" si="39"/>
        <v>-50000</v>
      </c>
      <c r="K53" s="16">
        <f t="shared" si="39"/>
        <v>250000</v>
      </c>
      <c r="L53" s="16">
        <f t="shared" si="39"/>
        <v>250000</v>
      </c>
      <c r="M53" s="16">
        <f t="shared" si="39"/>
        <v>145400</v>
      </c>
      <c r="N53" s="16">
        <f t="shared" si="39"/>
        <v>-416700</v>
      </c>
      <c r="O53" s="16">
        <f t="shared" si="39"/>
        <v>56100</v>
      </c>
      <c r="P53" s="16">
        <f t="shared" si="39"/>
        <v>12163803</v>
      </c>
    </row>
    <row r="54" spans="1:16" s="14" customFormat="1" ht="16.2" thickBot="1" x14ac:dyDescent="0.35">
      <c r="A54" s="15" t="s">
        <v>34</v>
      </c>
      <c r="B54" s="16">
        <v>7964653.8499999996</v>
      </c>
      <c r="C54" s="16">
        <v>296530.03000000003</v>
      </c>
      <c r="D54" s="16">
        <v>28276.94</v>
      </c>
      <c r="E54" s="16">
        <v>1681148.16</v>
      </c>
      <c r="F54" s="16">
        <v>2055375.32</v>
      </c>
      <c r="G54" s="16">
        <v>35849.919999999998</v>
      </c>
      <c r="H54" s="16">
        <v>15719.39</v>
      </c>
      <c r="I54" s="16">
        <v>3503</v>
      </c>
      <c r="J54" s="16">
        <v>2795.16</v>
      </c>
      <c r="K54" s="16">
        <v>250000</v>
      </c>
      <c r="L54" s="16">
        <v>250000</v>
      </c>
      <c r="M54" s="16">
        <v>145323.60999999999</v>
      </c>
      <c r="N54" s="16">
        <v>278154.46999999997</v>
      </c>
      <c r="O54" s="16">
        <v>54807.03</v>
      </c>
      <c r="P54" s="16">
        <f>SUM(B54:O54)</f>
        <v>13062136.880000001</v>
      </c>
    </row>
    <row r="64" spans="1:16" x14ac:dyDescent="0.3">
      <c r="A64" t="s">
        <v>32</v>
      </c>
      <c r="B64" s="4"/>
      <c r="C64" s="5"/>
      <c r="D64" s="4"/>
      <c r="E64" s="4"/>
      <c r="F64" s="4"/>
      <c r="G64" s="4"/>
    </row>
    <row r="65" spans="1:7" x14ac:dyDescent="0.3">
      <c r="A65" t="s">
        <v>33</v>
      </c>
      <c r="B65" s="4"/>
      <c r="C65" s="5"/>
      <c r="D65" s="4"/>
      <c r="E65" s="4"/>
      <c r="G65" s="4"/>
    </row>
    <row r="66" spans="1:7" x14ac:dyDescent="0.3">
      <c r="B66" s="4"/>
      <c r="C66" s="4"/>
      <c r="D66" s="4"/>
      <c r="E66" s="4"/>
      <c r="F66" s="4"/>
      <c r="G66" s="4"/>
    </row>
  </sheetData>
  <pageMargins left="0.2" right="0" top="1" bottom="0.75" header="0.3" footer="0.3"/>
  <pageSetup scale="60" orientation="landscape" r:id="rId1"/>
  <headerFooter>
    <oddHeader>&amp;C&amp;"-,Bold"&amp;14Haywood County Government
Financial Summary
&amp;A
&amp;10Prepared By:
 Laura Thornton, Budget Director</oddHeader>
    <oddFooter>&amp;C&amp;9&amp;D</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A6384-5B70-41A0-9F9C-4B1E7B26497A}">
  <sheetPr>
    <tabColor theme="9" tint="0.39997558519241921"/>
    <pageSetUpPr fitToPage="1"/>
  </sheetPr>
  <dimension ref="A1:P49"/>
  <sheetViews>
    <sheetView zoomScaleNormal="100" workbookViewId="0">
      <pane xSplit="1" ySplit="6" topLeftCell="B7" activePane="bottomRight" state="frozen"/>
      <selection pane="topRight" activeCell="B1" sqref="B1"/>
      <selection pane="bottomLeft" activeCell="A8" sqref="A8"/>
      <selection pane="bottomRight" activeCell="G9" sqref="G9"/>
    </sheetView>
  </sheetViews>
  <sheetFormatPr defaultRowHeight="14.4" x14ac:dyDescent="0.3"/>
  <cols>
    <col min="1" max="1" width="26.109375" customWidth="1"/>
    <col min="2" max="2" width="13.88671875" customWidth="1"/>
    <col min="3" max="3" width="14.33203125" style="2" hidden="1" customWidth="1"/>
    <col min="4" max="4" width="12.6640625" customWidth="1"/>
    <col min="5" max="6" width="14.5546875" customWidth="1"/>
    <col min="7" max="7" width="12.33203125" customWidth="1"/>
    <col min="8" max="8" width="13.33203125" customWidth="1"/>
    <col min="9" max="9" width="12.44140625" customWidth="1"/>
    <col min="10" max="10" width="12.33203125" customWidth="1"/>
    <col min="11" max="13" width="12.6640625" customWidth="1"/>
    <col min="14" max="14" width="13.5546875" customWidth="1"/>
    <col min="15" max="15" width="12.6640625" customWidth="1"/>
    <col min="16" max="16" width="15.6640625" customWidth="1"/>
  </cols>
  <sheetData>
    <row r="1" spans="1:16" x14ac:dyDescent="0.3">
      <c r="A1" s="62" t="s">
        <v>50</v>
      </c>
      <c r="B1" s="62"/>
      <c r="C1" s="62"/>
      <c r="D1" s="62"/>
      <c r="E1" s="62"/>
      <c r="F1" s="62"/>
      <c r="G1" s="62"/>
      <c r="H1" s="62"/>
      <c r="I1" s="62"/>
      <c r="J1" s="62"/>
      <c r="K1" s="62"/>
      <c r="L1" s="62"/>
      <c r="M1" s="62"/>
      <c r="N1" s="62"/>
    </row>
    <row r="2" spans="1:16" x14ac:dyDescent="0.3">
      <c r="A2" s="62" t="s">
        <v>71</v>
      </c>
      <c r="B2" s="62"/>
      <c r="C2" s="62"/>
      <c r="D2" s="62"/>
      <c r="E2" s="62"/>
      <c r="F2" s="62"/>
      <c r="G2" s="62"/>
      <c r="H2" s="62"/>
      <c r="I2" s="62"/>
      <c r="J2" s="62"/>
      <c r="K2" s="62"/>
      <c r="L2" s="62"/>
      <c r="M2" s="62"/>
      <c r="N2" s="62"/>
    </row>
    <row r="3" spans="1:16" ht="31.5" customHeight="1" x14ac:dyDescent="0.3">
      <c r="A3" s="1" t="s">
        <v>73</v>
      </c>
      <c r="C3" s="3"/>
      <c r="N3" s="43"/>
    </row>
    <row r="4" spans="1:16" ht="36.6" x14ac:dyDescent="0.3">
      <c r="A4" s="1"/>
      <c r="B4" s="7" t="s">
        <v>62</v>
      </c>
      <c r="C4" s="7" t="s">
        <v>8</v>
      </c>
      <c r="D4" s="7" t="s">
        <v>9</v>
      </c>
      <c r="E4" s="7" t="s">
        <v>64</v>
      </c>
      <c r="F4" s="7" t="s">
        <v>10</v>
      </c>
      <c r="G4" s="17" t="s">
        <v>11</v>
      </c>
      <c r="H4" s="17" t="s">
        <v>12</v>
      </c>
      <c r="I4" s="17" t="s">
        <v>13</v>
      </c>
      <c r="J4" s="17" t="s">
        <v>14</v>
      </c>
      <c r="K4" s="17" t="s">
        <v>15</v>
      </c>
      <c r="L4" s="17" t="s">
        <v>16</v>
      </c>
      <c r="M4" s="17" t="s">
        <v>17</v>
      </c>
      <c r="N4" s="7" t="s">
        <v>18</v>
      </c>
      <c r="O4" s="7" t="s">
        <v>19</v>
      </c>
      <c r="P4" s="7"/>
    </row>
    <row r="5" spans="1:16" x14ac:dyDescent="0.3">
      <c r="B5" s="8">
        <v>101</v>
      </c>
      <c r="C5" s="8">
        <v>116</v>
      </c>
      <c r="D5" s="8">
        <v>122</v>
      </c>
      <c r="E5" s="8">
        <v>128</v>
      </c>
      <c r="F5" s="8">
        <v>151</v>
      </c>
      <c r="G5" s="18">
        <v>171</v>
      </c>
      <c r="H5" s="18">
        <v>172</v>
      </c>
      <c r="I5" s="18">
        <v>175</v>
      </c>
      <c r="J5" s="18">
        <v>177</v>
      </c>
      <c r="K5" s="18">
        <v>178</v>
      </c>
      <c r="L5" s="18">
        <v>179</v>
      </c>
      <c r="M5" s="18">
        <v>189</v>
      </c>
      <c r="N5" s="8">
        <v>207</v>
      </c>
      <c r="O5" s="8">
        <v>357</v>
      </c>
      <c r="P5" s="7" t="s">
        <v>23</v>
      </c>
    </row>
    <row r="6" spans="1:16" s="14" customFormat="1" ht="16.2" thickBot="1" x14ac:dyDescent="0.35">
      <c r="A6" s="15" t="s">
        <v>72</v>
      </c>
      <c r="B6" s="47">
        <v>10582264.17</v>
      </c>
      <c r="C6" s="19">
        <v>0</v>
      </c>
      <c r="D6" s="19">
        <v>245193</v>
      </c>
      <c r="E6" s="19">
        <v>2950.22</v>
      </c>
      <c r="F6" s="19">
        <v>2368387</v>
      </c>
      <c r="G6" s="19">
        <v>76250</v>
      </c>
      <c r="H6" s="19">
        <v>2725</v>
      </c>
      <c r="I6" s="19">
        <v>3503</v>
      </c>
      <c r="J6" s="19">
        <v>4486</v>
      </c>
      <c r="K6" s="19">
        <v>250000</v>
      </c>
      <c r="L6" s="19">
        <v>670999.37</v>
      </c>
      <c r="M6" s="19">
        <v>137885</v>
      </c>
      <c r="N6" s="44">
        <v>2011355.9</v>
      </c>
      <c r="O6" s="19">
        <v>50809.4</v>
      </c>
      <c r="P6" s="19">
        <f>SUM(B6:O6)</f>
        <v>16406808.060000001</v>
      </c>
    </row>
    <row r="7" spans="1:16" x14ac:dyDescent="0.3">
      <c r="A7" t="s">
        <v>67</v>
      </c>
      <c r="B7" s="41">
        <v>2561121</v>
      </c>
      <c r="C7" s="21"/>
      <c r="D7" s="20">
        <v>2787</v>
      </c>
      <c r="E7" s="20">
        <v>-7</v>
      </c>
      <c r="F7" s="20">
        <v>-41205</v>
      </c>
      <c r="G7" s="20"/>
      <c r="H7" s="20"/>
      <c r="I7" s="20"/>
      <c r="J7" s="20"/>
      <c r="K7" s="20"/>
      <c r="L7" s="20"/>
      <c r="M7" s="41"/>
      <c r="N7" s="20">
        <v>-533098</v>
      </c>
      <c r="O7" s="41">
        <v>5572</v>
      </c>
      <c r="P7" s="20">
        <f t="shared" ref="P7:P13" si="0">SUM(B7:O7)</f>
        <v>1995170</v>
      </c>
    </row>
    <row r="8" spans="1:16" x14ac:dyDescent="0.3">
      <c r="A8" s="40"/>
      <c r="B8" s="20">
        <v>0</v>
      </c>
      <c r="C8" s="42"/>
      <c r="D8" s="41"/>
      <c r="E8" s="41"/>
      <c r="F8" s="41"/>
      <c r="G8" s="41"/>
      <c r="H8" s="41"/>
      <c r="I8" s="41"/>
      <c r="J8" s="41"/>
      <c r="K8" s="41"/>
      <c r="L8" s="41"/>
      <c r="M8" s="20"/>
      <c r="N8" s="41"/>
      <c r="O8" s="41"/>
      <c r="P8" s="41">
        <f t="shared" si="0"/>
        <v>0</v>
      </c>
    </row>
    <row r="9" spans="1:16" ht="13.5" customHeight="1" x14ac:dyDescent="0.3">
      <c r="A9" s="48" t="s">
        <v>70</v>
      </c>
      <c r="B9" s="49">
        <f t="shared" ref="B9:P9" si="1">SUM(B6:B8)</f>
        <v>13143385.17</v>
      </c>
      <c r="C9" s="49">
        <f t="shared" si="1"/>
        <v>0</v>
      </c>
      <c r="D9" s="49">
        <f t="shared" si="1"/>
        <v>247980</v>
      </c>
      <c r="E9" s="49">
        <f t="shared" si="1"/>
        <v>2943.22</v>
      </c>
      <c r="F9" s="49">
        <f t="shared" si="1"/>
        <v>2327182</v>
      </c>
      <c r="G9" s="49">
        <v>1515410</v>
      </c>
      <c r="H9" s="49">
        <f t="shared" si="1"/>
        <v>2725</v>
      </c>
      <c r="I9" s="49">
        <f t="shared" si="1"/>
        <v>3503</v>
      </c>
      <c r="J9" s="49">
        <v>0</v>
      </c>
      <c r="K9" s="49">
        <f t="shared" si="1"/>
        <v>250000</v>
      </c>
      <c r="L9" s="49">
        <f t="shared" si="1"/>
        <v>670999.37</v>
      </c>
      <c r="M9" s="49">
        <f t="shared" si="1"/>
        <v>137885</v>
      </c>
      <c r="N9" s="49">
        <f t="shared" si="1"/>
        <v>1478257.9</v>
      </c>
      <c r="O9" s="49">
        <f>SUM(O6-O8)</f>
        <v>50809.4</v>
      </c>
      <c r="P9" s="49">
        <f t="shared" si="1"/>
        <v>18401978.060000002</v>
      </c>
    </row>
    <row r="10" spans="1:16" x14ac:dyDescent="0.3">
      <c r="A10" s="6" t="s">
        <v>58</v>
      </c>
      <c r="B10" s="20">
        <v>20165458.93</v>
      </c>
      <c r="C10" s="21">
        <v>0</v>
      </c>
      <c r="D10" s="21">
        <v>107772.57</v>
      </c>
      <c r="E10" s="21">
        <v>50140</v>
      </c>
      <c r="F10" s="20">
        <v>3257308.52</v>
      </c>
      <c r="G10" s="21">
        <v>5000000</v>
      </c>
      <c r="H10" s="21">
        <v>0</v>
      </c>
      <c r="I10" s="21">
        <v>0</v>
      </c>
      <c r="J10" s="21">
        <v>0</v>
      </c>
      <c r="K10" s="21">
        <v>0</v>
      </c>
      <c r="L10" s="21"/>
      <c r="M10" s="21">
        <v>1555725</v>
      </c>
      <c r="N10" s="20">
        <v>2765344.06</v>
      </c>
      <c r="O10" s="20">
        <v>217182.28</v>
      </c>
      <c r="P10" s="20">
        <f t="shared" si="0"/>
        <v>33118931.359999999</v>
      </c>
    </row>
    <row r="11" spans="1:16" x14ac:dyDescent="0.3">
      <c r="A11" s="6" t="s">
        <v>59</v>
      </c>
      <c r="B11" s="20">
        <v>-19535126.75</v>
      </c>
      <c r="D11" s="21">
        <v>-260975</v>
      </c>
      <c r="E11" s="21"/>
      <c r="F11" s="20">
        <v>-1658532.87</v>
      </c>
      <c r="G11" s="21">
        <v>-3132036.29</v>
      </c>
      <c r="H11" s="21">
        <v>0</v>
      </c>
      <c r="I11" s="21">
        <v>0</v>
      </c>
      <c r="J11" s="21">
        <v>0</v>
      </c>
      <c r="K11" s="21">
        <v>0</v>
      </c>
      <c r="L11" s="21">
        <v>-264875</v>
      </c>
      <c r="M11" s="21">
        <v>-73000</v>
      </c>
      <c r="N11" s="20">
        <v>-2653233.35</v>
      </c>
      <c r="O11" s="20">
        <v>-179465</v>
      </c>
      <c r="P11" s="20">
        <f t="shared" si="0"/>
        <v>-27757244.260000002</v>
      </c>
    </row>
    <row r="12" spans="1:16" x14ac:dyDescent="0.3">
      <c r="A12" s="6" t="s">
        <v>60</v>
      </c>
      <c r="B12" s="29">
        <v>866817.3</v>
      </c>
      <c r="C12" s="30">
        <v>0</v>
      </c>
      <c r="D12" s="30"/>
      <c r="E12" s="30"/>
      <c r="F12" s="29">
        <v>0</v>
      </c>
      <c r="G12" s="30"/>
      <c r="H12" s="30">
        <v>0</v>
      </c>
      <c r="I12" s="30">
        <v>0</v>
      </c>
      <c r="J12" s="30">
        <v>0</v>
      </c>
      <c r="K12" s="30">
        <v>0</v>
      </c>
      <c r="L12" s="30">
        <v>550000</v>
      </c>
      <c r="M12" s="30">
        <v>0</v>
      </c>
      <c r="N12" s="38">
        <v>996.44</v>
      </c>
      <c r="O12" s="29">
        <v>39764.620000000003</v>
      </c>
      <c r="P12" s="29">
        <f t="shared" ref="P12" si="2">SUM(B12:O12)</f>
        <v>1457578.36</v>
      </c>
    </row>
    <row r="13" spans="1:16" x14ac:dyDescent="0.3">
      <c r="A13" s="6" t="s">
        <v>61</v>
      </c>
      <c r="B13" s="22">
        <v>-528364.06000000006</v>
      </c>
      <c r="C13" s="23"/>
      <c r="D13" s="23"/>
      <c r="E13" s="23">
        <v>-50000</v>
      </c>
      <c r="F13" s="22">
        <v>0</v>
      </c>
      <c r="G13" s="23">
        <v>0</v>
      </c>
      <c r="H13" s="23">
        <v>0</v>
      </c>
      <c r="I13" s="23">
        <v>0</v>
      </c>
      <c r="J13" s="23">
        <v>0</v>
      </c>
      <c r="K13" s="23">
        <v>-250000</v>
      </c>
      <c r="L13" s="23">
        <v>-557192</v>
      </c>
      <c r="M13" s="23">
        <v>0</v>
      </c>
      <c r="N13" s="22">
        <v>0</v>
      </c>
      <c r="O13" s="22"/>
      <c r="P13" s="22">
        <f t="shared" si="0"/>
        <v>-1385556.06</v>
      </c>
    </row>
    <row r="14" spans="1:16" x14ac:dyDescent="0.3">
      <c r="A14" s="11" t="s">
        <v>30</v>
      </c>
      <c r="B14" s="20">
        <f>SUM(B10:B13)</f>
        <v>968785.41999999969</v>
      </c>
      <c r="C14" s="20">
        <f t="shared" ref="C14:P14" si="3">SUM(C10:C13)</f>
        <v>0</v>
      </c>
      <c r="D14" s="20">
        <f t="shared" si="3"/>
        <v>-153202.43</v>
      </c>
      <c r="E14" s="20">
        <f t="shared" si="3"/>
        <v>140</v>
      </c>
      <c r="F14" s="20">
        <f t="shared" si="3"/>
        <v>1598775.65</v>
      </c>
      <c r="G14" s="20">
        <f t="shared" si="3"/>
        <v>1867963.71</v>
      </c>
      <c r="H14" s="20">
        <f t="shared" si="3"/>
        <v>0</v>
      </c>
      <c r="I14" s="20">
        <f t="shared" si="3"/>
        <v>0</v>
      </c>
      <c r="J14" s="20">
        <f t="shared" si="3"/>
        <v>0</v>
      </c>
      <c r="K14" s="20">
        <f t="shared" si="3"/>
        <v>-250000</v>
      </c>
      <c r="L14" s="20">
        <f t="shared" si="3"/>
        <v>-272067</v>
      </c>
      <c r="M14" s="20">
        <f t="shared" si="3"/>
        <v>1482725</v>
      </c>
      <c r="N14" s="20">
        <f t="shared" si="3"/>
        <v>113107.14999999997</v>
      </c>
      <c r="O14" s="20">
        <f t="shared" si="3"/>
        <v>77481.899999999994</v>
      </c>
      <c r="P14" s="20">
        <f t="shared" si="3"/>
        <v>5433709.3999999985</v>
      </c>
    </row>
    <row r="15" spans="1:16" s="14" customFormat="1" ht="16.2" thickBot="1" x14ac:dyDescent="0.35">
      <c r="A15" s="15" t="s">
        <v>74</v>
      </c>
      <c r="B15" s="19">
        <f>+B9+B14</f>
        <v>14112170.59</v>
      </c>
      <c r="C15" s="19">
        <f t="shared" ref="C15:P15" si="4">+C9+C14</f>
        <v>0</v>
      </c>
      <c r="D15" s="19">
        <f t="shared" si="4"/>
        <v>94777.57</v>
      </c>
      <c r="E15" s="19">
        <f t="shared" si="4"/>
        <v>3083.22</v>
      </c>
      <c r="F15" s="19">
        <f t="shared" si="4"/>
        <v>3925957.65</v>
      </c>
      <c r="G15" s="19">
        <f t="shared" si="4"/>
        <v>3383373.71</v>
      </c>
      <c r="H15" s="19">
        <f t="shared" si="4"/>
        <v>2725</v>
      </c>
      <c r="I15" s="19">
        <f t="shared" si="4"/>
        <v>3503</v>
      </c>
      <c r="J15" s="19">
        <f t="shared" si="4"/>
        <v>0</v>
      </c>
      <c r="K15" s="19">
        <f t="shared" si="4"/>
        <v>0</v>
      </c>
      <c r="L15" s="19">
        <f t="shared" si="4"/>
        <v>398932.37</v>
      </c>
      <c r="M15" s="19">
        <f t="shared" si="4"/>
        <v>1620610</v>
      </c>
      <c r="N15" s="19">
        <f t="shared" si="4"/>
        <v>1591365.0499999998</v>
      </c>
      <c r="O15" s="19">
        <f t="shared" si="4"/>
        <v>128291.29999999999</v>
      </c>
      <c r="P15" s="19">
        <f t="shared" si="4"/>
        <v>23835687.460000001</v>
      </c>
    </row>
    <row r="16" spans="1:16" s="14" customFormat="1" ht="15.6" x14ac:dyDescent="0.3">
      <c r="A16" s="33"/>
      <c r="B16" s="34"/>
      <c r="C16" s="34"/>
      <c r="D16" s="34"/>
      <c r="E16" s="34"/>
      <c r="F16" s="34"/>
      <c r="G16" s="34"/>
      <c r="H16" s="34"/>
      <c r="I16" s="34"/>
      <c r="J16" s="34"/>
      <c r="K16" s="34"/>
      <c r="L16" s="34"/>
      <c r="M16" s="34"/>
      <c r="N16" s="34"/>
      <c r="O16" s="34"/>
      <c r="P16" s="34"/>
    </row>
    <row r="17" spans="1:16" s="14" customFormat="1" ht="15.6" x14ac:dyDescent="0.3">
      <c r="A17" s="33"/>
      <c r="B17" s="34"/>
      <c r="C17" s="34"/>
      <c r="D17" s="36"/>
      <c r="E17" s="31"/>
      <c r="F17" s="34"/>
      <c r="G17" s="50"/>
      <c r="H17" s="34"/>
      <c r="I17" s="34"/>
      <c r="J17" s="34"/>
      <c r="K17" s="34"/>
      <c r="L17" s="34"/>
      <c r="M17" s="34"/>
      <c r="N17" s="37"/>
      <c r="O17" s="34"/>
      <c r="P17" s="34"/>
    </row>
    <row r="18" spans="1:16" x14ac:dyDescent="0.3">
      <c r="B18" s="20"/>
      <c r="C18" s="21"/>
      <c r="D18" s="20"/>
      <c r="E18" s="20">
        <v>0</v>
      </c>
      <c r="F18" s="20"/>
      <c r="G18" s="31"/>
      <c r="H18" s="20"/>
      <c r="I18" s="35"/>
      <c r="J18" s="20"/>
      <c r="K18" s="20"/>
      <c r="L18" s="20"/>
      <c r="M18" s="20"/>
      <c r="N18" s="20"/>
      <c r="P18" s="20"/>
    </row>
    <row r="19" spans="1:16" x14ac:dyDescent="0.3">
      <c r="A19" s="20"/>
      <c r="B19" s="20"/>
      <c r="C19" s="20"/>
      <c r="D19" s="20"/>
      <c r="E19" s="20"/>
      <c r="O19" s="32"/>
    </row>
    <row r="20" spans="1:16" x14ac:dyDescent="0.3">
      <c r="B20" s="20"/>
      <c r="C20" s="39"/>
    </row>
    <row r="21" spans="1:16" x14ac:dyDescent="0.3">
      <c r="B21" s="20"/>
      <c r="C21" s="39"/>
    </row>
    <row r="22" spans="1:16" x14ac:dyDescent="0.3">
      <c r="B22" s="20"/>
      <c r="C22" s="39"/>
    </row>
    <row r="23" spans="1:16" x14ac:dyDescent="0.3">
      <c r="B23" s="20"/>
      <c r="C23" s="21"/>
      <c r="D23" s="20"/>
      <c r="E23" s="20"/>
      <c r="F23" s="20"/>
      <c r="G23" s="20"/>
      <c r="H23" s="20"/>
      <c r="I23" s="20"/>
      <c r="J23" s="20"/>
      <c r="K23" s="20"/>
      <c r="L23" s="20"/>
      <c r="M23" s="20"/>
      <c r="N23" s="20"/>
      <c r="O23" s="20"/>
      <c r="P23" s="20"/>
    </row>
    <row r="24" spans="1:16" x14ac:dyDescent="0.3">
      <c r="B24" s="20"/>
      <c r="C24" s="21"/>
      <c r="D24" s="20"/>
      <c r="E24" s="20"/>
      <c r="F24" s="20"/>
      <c r="G24" s="20"/>
      <c r="H24" s="20"/>
      <c r="I24" s="20"/>
      <c r="J24" s="20"/>
      <c r="K24" s="20"/>
      <c r="L24" s="20"/>
      <c r="M24" s="20"/>
      <c r="N24" s="24"/>
      <c r="O24" s="20"/>
      <c r="P24" s="20"/>
    </row>
    <row r="25" spans="1:16" x14ac:dyDescent="0.3">
      <c r="B25" s="20"/>
      <c r="C25" s="21"/>
      <c r="D25" s="20"/>
      <c r="E25" s="20"/>
      <c r="F25" s="20"/>
      <c r="G25" s="20"/>
      <c r="H25" s="20"/>
      <c r="I25" s="20"/>
      <c r="J25" s="20"/>
      <c r="K25" s="20"/>
      <c r="L25" s="20"/>
      <c r="M25" s="20"/>
      <c r="N25" s="20"/>
      <c r="O25" s="20"/>
      <c r="P25" s="20"/>
    </row>
    <row r="26" spans="1:16" x14ac:dyDescent="0.3">
      <c r="B26" s="20"/>
      <c r="C26" s="21"/>
      <c r="D26" s="20"/>
      <c r="E26" s="20"/>
      <c r="F26" s="20"/>
      <c r="G26" s="20"/>
      <c r="H26" s="20"/>
      <c r="I26" s="20"/>
      <c r="J26" s="20"/>
      <c r="K26" s="20"/>
      <c r="L26" s="20"/>
      <c r="M26" s="20"/>
      <c r="N26" s="20"/>
      <c r="O26" s="20"/>
      <c r="P26" s="20"/>
    </row>
    <row r="27" spans="1:16" x14ac:dyDescent="0.3">
      <c r="A27" t="s">
        <v>66</v>
      </c>
      <c r="B27" s="20"/>
      <c r="C27" s="21"/>
      <c r="D27" s="20"/>
      <c r="E27" s="20"/>
      <c r="F27" s="20"/>
      <c r="G27" s="20"/>
      <c r="H27" s="20"/>
      <c r="I27" s="20"/>
      <c r="J27" s="20"/>
      <c r="K27" s="20"/>
      <c r="L27" s="20"/>
      <c r="M27" s="20"/>
      <c r="N27" s="20"/>
      <c r="O27" s="20"/>
      <c r="P27" s="20"/>
    </row>
    <row r="28" spans="1:16" x14ac:dyDescent="0.3">
      <c r="A28" t="s">
        <v>65</v>
      </c>
    </row>
    <row r="31" spans="1:16" x14ac:dyDescent="0.3">
      <c r="B31" s="20"/>
      <c r="C31" s="39"/>
    </row>
    <row r="32" spans="1:16" x14ac:dyDescent="0.3">
      <c r="B32" s="20"/>
      <c r="C32" s="39"/>
    </row>
    <row r="33" spans="1:11" x14ac:dyDescent="0.3">
      <c r="A33" s="45" t="s">
        <v>68</v>
      </c>
      <c r="B33" s="46"/>
      <c r="C33" s="39"/>
      <c r="K33" t="s">
        <v>69</v>
      </c>
    </row>
    <row r="34" spans="1:11" x14ac:dyDescent="0.3">
      <c r="B34" s="20"/>
      <c r="C34" s="39"/>
    </row>
    <row r="35" spans="1:11" x14ac:dyDescent="0.3">
      <c r="B35" s="20"/>
      <c r="C35" s="39"/>
    </row>
    <row r="36" spans="1:11" x14ac:dyDescent="0.3">
      <c r="B36" s="20"/>
      <c r="C36" s="39"/>
    </row>
    <row r="37" spans="1:11" x14ac:dyDescent="0.3">
      <c r="B37" s="20"/>
      <c r="C37" s="39"/>
    </row>
    <row r="38" spans="1:11" x14ac:dyDescent="0.3">
      <c r="B38" s="20"/>
      <c r="C38" s="39"/>
    </row>
    <row r="39" spans="1:11" x14ac:dyDescent="0.3">
      <c r="B39" s="20"/>
      <c r="C39" s="39"/>
    </row>
    <row r="40" spans="1:11" x14ac:dyDescent="0.3">
      <c r="B40" s="20"/>
      <c r="C40" s="39"/>
    </row>
    <row r="41" spans="1:11" x14ac:dyDescent="0.3">
      <c r="B41" s="20"/>
      <c r="C41" s="39"/>
    </row>
    <row r="42" spans="1:11" x14ac:dyDescent="0.3">
      <c r="B42" s="20"/>
      <c r="C42" s="39"/>
    </row>
    <row r="43" spans="1:11" x14ac:dyDescent="0.3">
      <c r="B43" s="20"/>
      <c r="C43" s="39"/>
    </row>
    <row r="44" spans="1:11" x14ac:dyDescent="0.3">
      <c r="B44" s="20"/>
      <c r="C44" s="39"/>
    </row>
    <row r="45" spans="1:11" x14ac:dyDescent="0.3">
      <c r="B45" s="20"/>
      <c r="C45" s="39"/>
    </row>
    <row r="46" spans="1:11" x14ac:dyDescent="0.3">
      <c r="B46" s="20"/>
      <c r="C46" s="39"/>
    </row>
    <row r="47" spans="1:11" x14ac:dyDescent="0.3">
      <c r="B47" s="20"/>
      <c r="C47" s="39"/>
    </row>
    <row r="48" spans="1:11" x14ac:dyDescent="0.3">
      <c r="B48" s="20"/>
    </row>
    <row r="49" spans="2:2" x14ac:dyDescent="0.3">
      <c r="B49" s="20"/>
    </row>
  </sheetData>
  <mergeCells count="2">
    <mergeCell ref="A1:N1"/>
    <mergeCell ref="A2:N2"/>
  </mergeCells>
  <pageMargins left="0.4" right="0.25" top="0.2" bottom="0.3" header="0.05" footer="0.3"/>
  <pageSetup scale="62" orientation="landscape" r:id="rId1"/>
  <headerFooter>
    <oddFooter>&amp;L&amp;D&amp;T&amp;R&amp;Z&amp;F</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EC04-8668-42B5-83DD-13529143D447}">
  <sheetPr>
    <tabColor theme="9" tint="0.39997558519241921"/>
    <pageSetUpPr fitToPage="1"/>
  </sheetPr>
  <dimension ref="A1:O23"/>
  <sheetViews>
    <sheetView tabSelected="1" zoomScaleNormal="100" workbookViewId="0">
      <pane xSplit="1" ySplit="6" topLeftCell="B7" activePane="bottomRight" state="frozen"/>
      <selection pane="topRight" activeCell="B1" sqref="B1"/>
      <selection pane="bottomLeft" activeCell="A8" sqref="A8"/>
      <selection pane="bottomRight" activeCell="D24" sqref="D24"/>
    </sheetView>
  </sheetViews>
  <sheetFormatPr defaultRowHeight="14.4" x14ac:dyDescent="0.3"/>
  <cols>
    <col min="1" max="1" width="41.5546875" customWidth="1"/>
    <col min="2" max="2" width="16.109375" bestFit="1" customWidth="1"/>
    <col min="3" max="3" width="12.6640625" customWidth="1"/>
    <col min="4" max="4" width="14.5546875" customWidth="1"/>
    <col min="5" max="5" width="15.21875" bestFit="1" customWidth="1"/>
    <col min="6" max="6" width="15" bestFit="1" customWidth="1"/>
    <col min="7" max="7" width="13.33203125" customWidth="1"/>
    <col min="8" max="8" width="12.44140625" customWidth="1"/>
    <col min="9" max="9" width="12.33203125" customWidth="1"/>
    <col min="10" max="10" width="12.6640625" customWidth="1"/>
    <col min="11" max="11" width="13.6640625" customWidth="1"/>
    <col min="12" max="12" width="14.109375" bestFit="1" customWidth="1"/>
    <col min="13" max="13" width="13.5546875" customWidth="1"/>
    <col min="14" max="14" width="12.6640625" customWidth="1"/>
    <col min="15" max="15" width="16.33203125" bestFit="1" customWidth="1"/>
  </cols>
  <sheetData>
    <row r="1" spans="1:15" x14ac:dyDescent="0.3">
      <c r="A1" s="62" t="s">
        <v>50</v>
      </c>
      <c r="B1" s="62"/>
      <c r="C1" s="62"/>
      <c r="D1" s="62"/>
      <c r="E1" s="62"/>
      <c r="F1" s="62"/>
      <c r="G1" s="62"/>
      <c r="H1" s="62"/>
      <c r="I1" s="62"/>
      <c r="J1" s="62"/>
      <c r="K1" s="62"/>
      <c r="L1" s="62"/>
      <c r="M1" s="62"/>
    </row>
    <row r="2" spans="1:15" x14ac:dyDescent="0.3">
      <c r="A2" s="62" t="s">
        <v>75</v>
      </c>
      <c r="B2" s="62"/>
      <c r="C2" s="62"/>
      <c r="D2" s="62"/>
      <c r="E2" s="62"/>
      <c r="F2" s="62"/>
      <c r="G2" s="62"/>
      <c r="H2" s="62"/>
      <c r="I2" s="62"/>
      <c r="J2" s="62"/>
      <c r="K2" s="62"/>
      <c r="L2" s="62"/>
      <c r="M2" s="62"/>
    </row>
    <row r="3" spans="1:15" ht="31.5" customHeight="1" x14ac:dyDescent="0.3">
      <c r="A3" s="1" t="s">
        <v>76</v>
      </c>
      <c r="M3" s="43"/>
    </row>
    <row r="4" spans="1:15" ht="36.6" x14ac:dyDescent="0.3">
      <c r="A4" s="1"/>
      <c r="B4" s="7" t="s">
        <v>62</v>
      </c>
      <c r="C4" s="7" t="s">
        <v>9</v>
      </c>
      <c r="D4" s="7" t="s">
        <v>64</v>
      </c>
      <c r="E4" s="7" t="s">
        <v>10</v>
      </c>
      <c r="F4" s="17" t="s">
        <v>11</v>
      </c>
      <c r="G4" s="17" t="s">
        <v>12</v>
      </c>
      <c r="H4" s="17" t="s">
        <v>13</v>
      </c>
      <c r="I4" s="17" t="s">
        <v>14</v>
      </c>
      <c r="J4" s="17" t="s">
        <v>15</v>
      </c>
      <c r="K4" s="17" t="s">
        <v>16</v>
      </c>
      <c r="L4" s="17" t="s">
        <v>17</v>
      </c>
      <c r="M4" s="7" t="s">
        <v>18</v>
      </c>
      <c r="N4" s="7" t="s">
        <v>19</v>
      </c>
      <c r="O4" s="7"/>
    </row>
    <row r="5" spans="1:15" x14ac:dyDescent="0.3">
      <c r="B5" s="8">
        <v>101</v>
      </c>
      <c r="C5" s="8">
        <v>122</v>
      </c>
      <c r="D5" s="8">
        <v>128</v>
      </c>
      <c r="E5" s="8">
        <v>151</v>
      </c>
      <c r="F5" s="18">
        <v>171</v>
      </c>
      <c r="G5" s="18">
        <v>172</v>
      </c>
      <c r="H5" s="18">
        <v>175</v>
      </c>
      <c r="I5" s="18">
        <v>177</v>
      </c>
      <c r="J5" s="18">
        <v>178</v>
      </c>
      <c r="K5" s="18">
        <v>179</v>
      </c>
      <c r="L5" s="18">
        <v>189</v>
      </c>
      <c r="M5" s="8">
        <v>207</v>
      </c>
      <c r="N5" s="8">
        <v>357</v>
      </c>
      <c r="O5" s="7" t="s">
        <v>23</v>
      </c>
    </row>
    <row r="6" spans="1:15" s="14" customFormat="1" ht="16.2" thickBot="1" x14ac:dyDescent="0.35">
      <c r="A6" s="15" t="s">
        <v>77</v>
      </c>
      <c r="B6" s="61">
        <v>10258535.92</v>
      </c>
      <c r="C6" s="56">
        <v>52380.33</v>
      </c>
      <c r="D6" s="56">
        <v>3178.93</v>
      </c>
      <c r="E6" s="56">
        <v>7334787.5499999998</v>
      </c>
      <c r="F6" s="56">
        <v>6070351.5700000003</v>
      </c>
      <c r="G6" s="56">
        <v>3398.76</v>
      </c>
      <c r="H6" s="56">
        <v>3503</v>
      </c>
      <c r="I6" s="56">
        <v>0</v>
      </c>
      <c r="J6" s="56">
        <v>0</v>
      </c>
      <c r="K6" s="56">
        <v>894429.1</v>
      </c>
      <c r="L6" s="56">
        <v>32187.119999999999</v>
      </c>
      <c r="M6" s="57">
        <v>869963.17</v>
      </c>
      <c r="N6" s="56">
        <v>28423.74</v>
      </c>
      <c r="O6" s="56">
        <f>SUM(B6:N6)</f>
        <v>25551139.190000005</v>
      </c>
    </row>
    <row r="7" spans="1:15" x14ac:dyDescent="0.3">
      <c r="A7" t="s">
        <v>67</v>
      </c>
      <c r="B7" s="52">
        <v>-376492.43</v>
      </c>
      <c r="C7" s="51">
        <v>0</v>
      </c>
      <c r="D7" s="51">
        <v>0</v>
      </c>
      <c r="E7" s="51">
        <v>72986.52</v>
      </c>
      <c r="F7" s="51">
        <v>12187.95</v>
      </c>
      <c r="G7" s="51">
        <v>0</v>
      </c>
      <c r="H7" s="51">
        <v>0</v>
      </c>
      <c r="I7" s="51">
        <v>0</v>
      </c>
      <c r="J7" s="51">
        <v>0</v>
      </c>
      <c r="K7" s="51">
        <v>0</v>
      </c>
      <c r="L7" s="52"/>
      <c r="M7" s="51">
        <v>-15447.28</v>
      </c>
      <c r="N7" s="52">
        <v>-3089.17</v>
      </c>
      <c r="O7" s="51">
        <f t="shared" ref="O7:O13" si="0">SUM(B7:N7)</f>
        <v>-309854.40999999997</v>
      </c>
    </row>
    <row r="8" spans="1:15" hidden="1" x14ac:dyDescent="0.3">
      <c r="A8" s="40"/>
      <c r="B8" s="51">
        <v>0</v>
      </c>
      <c r="C8" s="52"/>
      <c r="D8" s="52"/>
      <c r="E8" s="52"/>
      <c r="F8" s="52"/>
      <c r="G8" s="52"/>
      <c r="H8" s="52"/>
      <c r="I8" s="52"/>
      <c r="J8" s="52"/>
      <c r="K8" s="52"/>
      <c r="L8" s="51"/>
      <c r="M8" s="52"/>
      <c r="N8" s="52"/>
      <c r="O8" s="52">
        <f t="shared" si="0"/>
        <v>0</v>
      </c>
    </row>
    <row r="9" spans="1:15" x14ac:dyDescent="0.3">
      <c r="A9" s="6" t="s">
        <v>78</v>
      </c>
      <c r="B9" s="51">
        <v>640593.26</v>
      </c>
      <c r="C9" s="53">
        <v>0</v>
      </c>
      <c r="D9" s="53">
        <v>0</v>
      </c>
      <c r="E9" s="51">
        <v>51348.56</v>
      </c>
      <c r="F9" s="53">
        <v>1922.65</v>
      </c>
      <c r="G9" s="51">
        <v>0</v>
      </c>
      <c r="H9" s="53">
        <v>0</v>
      </c>
      <c r="I9" s="53">
        <v>0</v>
      </c>
      <c r="J9" s="53">
        <v>0</v>
      </c>
      <c r="K9" s="53">
        <v>0</v>
      </c>
      <c r="L9" s="53">
        <v>0</v>
      </c>
      <c r="M9" s="51">
        <v>76633.13</v>
      </c>
      <c r="N9" s="51">
        <v>56282.75</v>
      </c>
      <c r="O9" s="51">
        <f t="shared" si="0"/>
        <v>826780.35000000009</v>
      </c>
    </row>
    <row r="10" spans="1:15" x14ac:dyDescent="0.3">
      <c r="A10" s="6" t="s">
        <v>79</v>
      </c>
      <c r="B10" s="51">
        <v>-1282073.5</v>
      </c>
      <c r="C10" s="53">
        <v>0</v>
      </c>
      <c r="D10" s="53">
        <v>0</v>
      </c>
      <c r="E10" s="51">
        <v>0</v>
      </c>
      <c r="F10" s="53">
        <v>-89562.5</v>
      </c>
      <c r="G10" s="51">
        <v>0</v>
      </c>
      <c r="H10" s="53">
        <v>0</v>
      </c>
      <c r="I10" s="53">
        <v>0</v>
      </c>
      <c r="J10" s="53">
        <v>0</v>
      </c>
      <c r="K10" s="53">
        <v>0</v>
      </c>
      <c r="L10" s="53"/>
      <c r="M10" s="51">
        <v>-78741.899999999994</v>
      </c>
      <c r="N10" s="51">
        <v>-9759.56</v>
      </c>
      <c r="O10" s="51">
        <f t="shared" si="0"/>
        <v>-1460137.46</v>
      </c>
    </row>
    <row r="11" spans="1:15" x14ac:dyDescent="0.3">
      <c r="A11" s="6" t="s">
        <v>80</v>
      </c>
      <c r="B11" s="51">
        <v>-3945.3</v>
      </c>
      <c r="C11" s="53">
        <v>0</v>
      </c>
      <c r="D11" s="53">
        <v>0</v>
      </c>
      <c r="E11" s="51">
        <v>-572.25</v>
      </c>
      <c r="F11" s="53">
        <v>0</v>
      </c>
      <c r="G11" s="51">
        <v>0</v>
      </c>
      <c r="H11" s="53"/>
      <c r="I11" s="53"/>
      <c r="J11" s="53"/>
      <c r="K11" s="53">
        <v>0</v>
      </c>
      <c r="L11" s="53"/>
      <c r="M11" s="51">
        <v>-734.56</v>
      </c>
      <c r="N11" s="51">
        <v>0</v>
      </c>
      <c r="O11" s="51">
        <f>SUM(B11:N11)</f>
        <v>-5252.1100000000006</v>
      </c>
    </row>
    <row r="12" spans="1:15" x14ac:dyDescent="0.3">
      <c r="A12" s="6" t="s">
        <v>60</v>
      </c>
      <c r="B12" s="58">
        <v>0</v>
      </c>
      <c r="C12" s="54">
        <v>0</v>
      </c>
      <c r="D12" s="54">
        <v>0</v>
      </c>
      <c r="E12" s="58">
        <v>0</v>
      </c>
      <c r="F12" s="54">
        <v>0</v>
      </c>
      <c r="G12" s="58">
        <v>0</v>
      </c>
      <c r="H12" s="54">
        <v>0</v>
      </c>
      <c r="I12" s="54">
        <v>0</v>
      </c>
      <c r="J12" s="54">
        <v>0</v>
      </c>
      <c r="K12" s="54">
        <v>0</v>
      </c>
      <c r="L12" s="54">
        <v>0</v>
      </c>
      <c r="M12" s="59">
        <v>0</v>
      </c>
      <c r="N12" s="58">
        <v>0</v>
      </c>
      <c r="O12" s="58">
        <f>SUM(B12:N12)</f>
        <v>0</v>
      </c>
    </row>
    <row r="13" spans="1:15" x14ac:dyDescent="0.3">
      <c r="A13" s="6" t="s">
        <v>61</v>
      </c>
      <c r="B13" s="60">
        <v>0</v>
      </c>
      <c r="C13" s="55">
        <v>0</v>
      </c>
      <c r="D13" s="55">
        <v>0</v>
      </c>
      <c r="E13" s="60">
        <v>0</v>
      </c>
      <c r="F13" s="55">
        <v>0</v>
      </c>
      <c r="G13" s="60">
        <v>0</v>
      </c>
      <c r="H13" s="55">
        <v>0</v>
      </c>
      <c r="I13" s="55">
        <v>0</v>
      </c>
      <c r="J13" s="55"/>
      <c r="K13" s="55">
        <v>0</v>
      </c>
      <c r="L13" s="55">
        <v>0</v>
      </c>
      <c r="M13" s="60">
        <v>0</v>
      </c>
      <c r="N13" s="60">
        <v>0</v>
      </c>
      <c r="O13" s="60">
        <f t="shared" si="0"/>
        <v>0</v>
      </c>
    </row>
    <row r="14" spans="1:15" s="14" customFormat="1" ht="16.2" thickBot="1" x14ac:dyDescent="0.35">
      <c r="A14" s="15" t="s">
        <v>81</v>
      </c>
      <c r="B14" s="56">
        <f>SUM(B6:B13)</f>
        <v>9236617.9499999993</v>
      </c>
      <c r="C14" s="56">
        <f>SUM(C5:C13)</f>
        <v>52502.33</v>
      </c>
      <c r="D14" s="56">
        <f>SUM(D6:D13)</f>
        <v>3178.93</v>
      </c>
      <c r="E14" s="56">
        <f>SUM(E6:E13)</f>
        <v>7458550.379999999</v>
      </c>
      <c r="F14" s="56">
        <f>SUM(F6:F13)</f>
        <v>5994899.6700000009</v>
      </c>
      <c r="G14" s="56">
        <f>SUM(G6:G13)</f>
        <v>3398.76</v>
      </c>
      <c r="H14" s="56">
        <f>SUM(H6:H13)</f>
        <v>3503</v>
      </c>
      <c r="I14" s="56"/>
      <c r="J14" s="56"/>
      <c r="K14" s="56">
        <f>SUM(K6:K13)</f>
        <v>894429.1</v>
      </c>
      <c r="L14" s="56">
        <f>SUM(L6:L13)</f>
        <v>32187.119999999999</v>
      </c>
      <c r="M14" s="56">
        <f>SUM(M6:M13)</f>
        <v>851672.55999999994</v>
      </c>
      <c r="N14" s="56">
        <f>SUM(N6:N13)</f>
        <v>71857.760000000009</v>
      </c>
      <c r="O14" s="56">
        <f>SUM(B14:N14)</f>
        <v>24602797.560000002</v>
      </c>
    </row>
    <row r="15" spans="1:15" s="14" customFormat="1" ht="15.6" x14ac:dyDescent="0.3">
      <c r="A15" s="33"/>
      <c r="B15" s="34"/>
      <c r="C15" s="34"/>
      <c r="D15" s="34"/>
      <c r="E15" s="34"/>
      <c r="F15" s="34"/>
      <c r="G15" s="34"/>
      <c r="H15" s="34"/>
      <c r="I15" s="34"/>
      <c r="J15" s="34"/>
      <c r="K15" s="34"/>
      <c r="L15" s="34"/>
      <c r="M15" s="34"/>
      <c r="N15" s="34"/>
      <c r="O15" s="34"/>
    </row>
    <row r="16" spans="1:15" s="14" customFormat="1" ht="15.6" x14ac:dyDescent="0.3">
      <c r="A16" s="33"/>
      <c r="B16" s="34"/>
      <c r="C16" s="36"/>
      <c r="D16" s="31"/>
      <c r="E16" s="34"/>
      <c r="F16" s="50"/>
      <c r="G16" s="34"/>
      <c r="H16" s="34"/>
      <c r="I16" s="34"/>
      <c r="J16" s="34"/>
      <c r="K16" s="34"/>
      <c r="L16" s="34"/>
      <c r="M16" s="37"/>
      <c r="N16" s="34"/>
      <c r="O16" s="34"/>
    </row>
    <row r="17" spans="1:15" x14ac:dyDescent="0.3">
      <c r="B17" s="20"/>
      <c r="C17" s="20"/>
      <c r="D17" s="20"/>
      <c r="E17" s="20"/>
      <c r="F17" s="31"/>
      <c r="G17" s="20"/>
      <c r="H17" s="35"/>
      <c r="I17" s="20"/>
      <c r="J17" s="20"/>
      <c r="K17" s="20"/>
      <c r="L17" s="20"/>
      <c r="M17" s="20"/>
      <c r="O17" s="20"/>
    </row>
    <row r="18" spans="1:15" x14ac:dyDescent="0.3">
      <c r="A18" s="20"/>
      <c r="B18" s="20"/>
      <c r="C18" s="20"/>
      <c r="D18" s="20"/>
      <c r="N18" s="32"/>
    </row>
    <row r="19" spans="1:15" x14ac:dyDescent="0.3">
      <c r="B19" s="20"/>
    </row>
    <row r="20" spans="1:15" x14ac:dyDescent="0.3">
      <c r="B20" s="20"/>
    </row>
    <row r="21" spans="1:15" x14ac:dyDescent="0.3">
      <c r="B21" s="20"/>
    </row>
    <row r="22" spans="1:15" x14ac:dyDescent="0.3">
      <c r="B22" s="20"/>
      <c r="C22" s="20"/>
      <c r="D22" s="20"/>
      <c r="E22" s="20"/>
      <c r="F22" s="20"/>
      <c r="G22" s="20"/>
      <c r="H22" s="20"/>
      <c r="I22" s="20"/>
      <c r="J22" s="20"/>
      <c r="K22" s="20"/>
      <c r="L22" s="20"/>
      <c r="M22" s="20"/>
      <c r="N22" s="20"/>
      <c r="O22" s="20"/>
    </row>
    <row r="23" spans="1:15" x14ac:dyDescent="0.3">
      <c r="B23" s="20"/>
      <c r="C23" s="20"/>
      <c r="D23" s="20"/>
      <c r="E23" s="20"/>
      <c r="F23" s="20"/>
      <c r="G23" s="20"/>
      <c r="H23" s="20"/>
      <c r="I23" s="20"/>
      <c r="J23" s="20"/>
      <c r="K23" s="20"/>
      <c r="L23" s="20"/>
      <c r="M23" s="24"/>
      <c r="N23" s="20"/>
      <c r="O23" s="20"/>
    </row>
  </sheetData>
  <mergeCells count="2">
    <mergeCell ref="A1:M1"/>
    <mergeCell ref="A2:M2"/>
  </mergeCells>
  <pageMargins left="0.4" right="0.25" top="0.2" bottom="0.3" header="0.05" footer="0.3"/>
  <pageSetup scale="59" orientation="landscape" r:id="rId1"/>
  <headerFooter>
    <oddFooter>&amp;L&amp;D&amp;T&amp;R&amp;Z&amp;F</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August 31, 2021</vt:lpstr>
      <vt:lpstr>balance FY21-22</vt:lpstr>
      <vt:lpstr>October 31, 2021</vt:lpstr>
      <vt:lpstr>balance FY23-24 YTD</vt:lpstr>
      <vt:lpstr>Sept ME Trustee Balance Check</vt:lpstr>
      <vt:lpstr>'August 31, 2021'!Print_Area</vt:lpstr>
      <vt:lpstr>'balance FY21-22'!Print_Area</vt:lpstr>
      <vt:lpstr>'balance FY23-24 YTD'!Print_Area</vt:lpstr>
      <vt:lpstr>'October 31, 2021'!Print_Area</vt:lpstr>
      <vt:lpstr>'Sept ME Trustee Balance Check'!Print_Area</vt:lpstr>
      <vt:lpstr>'balance FY21-22'!Print_Titles</vt:lpstr>
      <vt:lpstr>'balance FY23-24 YTD'!Print_Titles</vt:lpstr>
      <vt:lpstr>'Sept ME Trustee Balance Check'!Print_Titles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Thornton</dc:creator>
  <cp:lastModifiedBy>Haywood Co. Budget Director</cp:lastModifiedBy>
  <cp:lastPrinted>2026-08-21T20:15:53Z</cp:lastPrinted>
  <dcterms:created xsi:type="dcterms:W3CDTF">2015-06-05T18:17:20Z</dcterms:created>
  <dcterms:modified xsi:type="dcterms:W3CDTF">2026-10-08T17:56:30Z</dcterms:modified>
</cp:coreProperties>
</file>