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63a66d349dca8e75/Documents/My Documents/RateStudies/Haywood County UD/"/>
    </mc:Choice>
  </mc:AlternateContent>
  <xr:revisionPtr revIDLastSave="2" documentId="8_{C6A5878E-E9E2-4B95-8454-E3208DE2CABD}" xr6:coauthVersionLast="47" xr6:coauthVersionMax="47" xr10:uidLastSave="{6C2840B1-75D5-4393-8EDD-D104B567965F}"/>
  <bookViews>
    <workbookView xWindow="-96" yWindow="-96" windowWidth="23232" windowHeight="13872" xr2:uid="{F89BB635-BF58-4356-AF6F-1C360D4C5DFB}"/>
  </bookViews>
  <sheets>
    <sheet name="Exp (2)" sheetId="1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0</definedName>
    <definedName name="_Order2" hidden="1">0</definedName>
    <definedName name="_Sort" hidden="1">#REF!</definedName>
    <definedName name="BSIWhichPageSetup" hidden="1">1</definedName>
    <definedName name="BSIWhichPageSetup_0" hidden="1">"0þ"</definedName>
    <definedName name="_xlnm.Print_Titles" localSheetId="0">'Exp (2)'!$2:$3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G4" i="1"/>
  <c r="G5" i="1" s="1"/>
  <c r="H4" i="1"/>
  <c r="I4" i="1" s="1"/>
  <c r="C5" i="1"/>
  <c r="D5" i="1"/>
  <c r="E5" i="1"/>
  <c r="F5" i="1"/>
  <c r="I5" i="1"/>
  <c r="J5" i="1" s="1"/>
  <c r="K5" i="1" s="1"/>
  <c r="G6" i="1"/>
  <c r="H6" i="1"/>
  <c r="H7" i="1" s="1"/>
  <c r="I6" i="1"/>
  <c r="I7" i="1" s="1"/>
  <c r="J6" i="1"/>
  <c r="J7" i="1" s="1"/>
  <c r="K6" i="1"/>
  <c r="K7" i="1" s="1"/>
  <c r="C7" i="1"/>
  <c r="D7" i="1"/>
  <c r="E7" i="1"/>
  <c r="F7" i="1"/>
  <c r="G7" i="1"/>
  <c r="G8" i="1"/>
  <c r="H8" i="1"/>
  <c r="I8" i="1"/>
  <c r="J8" i="1"/>
  <c r="J9" i="1" s="1"/>
  <c r="K8" i="1"/>
  <c r="K9" i="1" s="1"/>
  <c r="C9" i="1"/>
  <c r="D9" i="1"/>
  <c r="E9" i="1"/>
  <c r="F9" i="1"/>
  <c r="G9" i="1"/>
  <c r="H9" i="1"/>
  <c r="I9" i="1"/>
  <c r="G10" i="1"/>
  <c r="H10" i="1"/>
  <c r="I10" i="1"/>
  <c r="J10" i="1"/>
  <c r="K10" i="1"/>
  <c r="C11" i="1"/>
  <c r="D11" i="1"/>
  <c r="E11" i="1"/>
  <c r="F11" i="1"/>
  <c r="G11" i="1"/>
  <c r="H11" i="1"/>
  <c r="I11" i="1"/>
  <c r="J11" i="1"/>
  <c r="K11" i="1"/>
  <c r="G12" i="1"/>
  <c r="J12" i="1"/>
  <c r="K12" i="1"/>
  <c r="G14" i="1"/>
  <c r="H14" i="1"/>
  <c r="C15" i="1"/>
  <c r="D15" i="1"/>
  <c r="E15" i="1"/>
  <c r="F15" i="1"/>
  <c r="G15" i="1"/>
  <c r="I15" i="1"/>
  <c r="I14" i="1" s="1"/>
  <c r="J14" i="1" s="1"/>
  <c r="K14" i="1" s="1"/>
  <c r="J15" i="1"/>
  <c r="K15" i="1"/>
  <c r="G16" i="1"/>
  <c r="H16" i="1" s="1"/>
  <c r="I16" i="1" s="1"/>
  <c r="J16" i="1" s="1"/>
  <c r="K16" i="1" s="1"/>
  <c r="D17" i="1"/>
  <c r="E17" i="1"/>
  <c r="F17" i="1"/>
  <c r="G17" i="1"/>
  <c r="I17" i="1"/>
  <c r="J17" i="1"/>
  <c r="K17" i="1"/>
  <c r="G18" i="1"/>
  <c r="G36" i="1" s="1"/>
  <c r="I18" i="1"/>
  <c r="J18" i="1"/>
  <c r="C19" i="1"/>
  <c r="D19" i="1"/>
  <c r="E19" i="1"/>
  <c r="F19" i="1"/>
  <c r="I19" i="1"/>
  <c r="J19" i="1"/>
  <c r="K19" i="1" s="1"/>
  <c r="K18" i="1" s="1"/>
  <c r="G20" i="1"/>
  <c r="H21" i="1" s="1"/>
  <c r="I20" i="1"/>
  <c r="J20" i="1" s="1"/>
  <c r="K20" i="1" s="1"/>
  <c r="C21" i="1"/>
  <c r="D21" i="1"/>
  <c r="E21" i="1"/>
  <c r="F21" i="1"/>
  <c r="G21" i="1"/>
  <c r="J21" i="1"/>
  <c r="K21" i="1"/>
  <c r="G22" i="1"/>
  <c r="H22" i="1" s="1"/>
  <c r="I22" i="1" s="1"/>
  <c r="J22" i="1" s="1"/>
  <c r="K22" i="1" s="1"/>
  <c r="C23" i="1"/>
  <c r="D23" i="1"/>
  <c r="E23" i="1"/>
  <c r="F23" i="1"/>
  <c r="G23" i="1"/>
  <c r="I23" i="1"/>
  <c r="J23" i="1"/>
  <c r="K23" i="1"/>
  <c r="G24" i="1"/>
  <c r="H24" i="1"/>
  <c r="C25" i="1"/>
  <c r="D25" i="1"/>
  <c r="E25" i="1"/>
  <c r="F25" i="1"/>
  <c r="G25" i="1"/>
  <c r="I25" i="1"/>
  <c r="I24" i="1" s="1"/>
  <c r="J24" i="1" s="1"/>
  <c r="K24" i="1" s="1"/>
  <c r="J25" i="1"/>
  <c r="K25" i="1"/>
  <c r="G26" i="1"/>
  <c r="G27" i="1" s="1"/>
  <c r="H26" i="1"/>
  <c r="I26" i="1"/>
  <c r="J26" i="1" s="1"/>
  <c r="K26" i="1" s="1"/>
  <c r="D27" i="1"/>
  <c r="E27" i="1"/>
  <c r="F27" i="1"/>
  <c r="I27" i="1"/>
  <c r="J27" i="1"/>
  <c r="K27" i="1"/>
  <c r="G28" i="1"/>
  <c r="H28" i="1"/>
  <c r="I28" i="1"/>
  <c r="C29" i="1"/>
  <c r="D29" i="1"/>
  <c r="E29" i="1"/>
  <c r="F29" i="1"/>
  <c r="G29" i="1"/>
  <c r="I29" i="1"/>
  <c r="J29" i="1" s="1"/>
  <c r="G30" i="1"/>
  <c r="H30" i="1"/>
  <c r="F31" i="1"/>
  <c r="G31" i="1"/>
  <c r="I31" i="1"/>
  <c r="I30" i="1" s="1"/>
  <c r="J30" i="1" s="1"/>
  <c r="K30" i="1" s="1"/>
  <c r="J31" i="1"/>
  <c r="K31" i="1"/>
  <c r="H32" i="1"/>
  <c r="I32" i="1"/>
  <c r="J32" i="1"/>
  <c r="K32" i="1" s="1"/>
  <c r="G34" i="1"/>
  <c r="H34" i="1"/>
  <c r="I34" i="1" s="1"/>
  <c r="J34" i="1" s="1"/>
  <c r="C35" i="1"/>
  <c r="D35" i="1"/>
  <c r="E35" i="1"/>
  <c r="F35" i="1"/>
  <c r="G35" i="1"/>
  <c r="I35" i="1"/>
  <c r="J35" i="1"/>
  <c r="K35" i="1" s="1"/>
  <c r="B36" i="1"/>
  <c r="C36" i="1"/>
  <c r="D36" i="1"/>
  <c r="E36" i="1"/>
  <c r="F36" i="1"/>
  <c r="C37" i="1"/>
  <c r="D37" i="1"/>
  <c r="E37" i="1"/>
  <c r="F37" i="1"/>
  <c r="G40" i="1"/>
  <c r="G42" i="1" s="1"/>
  <c r="B41" i="1"/>
  <c r="C41" i="1"/>
  <c r="D41" i="1"/>
  <c r="E41" i="1"/>
  <c r="F41" i="1"/>
  <c r="G41" i="1"/>
  <c r="B42" i="1"/>
  <c r="B43" i="1" s="1"/>
  <c r="C42" i="1"/>
  <c r="C43" i="1" s="1"/>
  <c r="D42" i="1"/>
  <c r="D43" i="1" s="1"/>
  <c r="E42" i="1"/>
  <c r="E43" i="1" s="1"/>
  <c r="F42" i="1"/>
  <c r="F43" i="1" s="1"/>
  <c r="J28" i="1" l="1"/>
  <c r="K28" i="1" s="1"/>
  <c r="K29" i="1"/>
  <c r="K34" i="1"/>
  <c r="I36" i="1"/>
  <c r="J4" i="1"/>
  <c r="G37" i="1"/>
  <c r="G43" i="1"/>
  <c r="H36" i="1"/>
  <c r="H37" i="1" s="1"/>
  <c r="K4" i="1" l="1"/>
  <c r="K36" i="1" s="1"/>
  <c r="K37" i="1" s="1"/>
  <c r="J36" i="1"/>
  <c r="J37" i="1" s="1"/>
  <c r="I37" i="1"/>
</calcChain>
</file>

<file path=xl/sharedStrings.xml><?xml version="1.0" encoding="utf-8"?>
<sst xmlns="http://schemas.openxmlformats.org/spreadsheetml/2006/main" count="48" uniqueCount="30">
  <si>
    <t>In any case, our FY24 projection for Dep is 117,046 based on Depreciation Schedule</t>
  </si>
  <si>
    <t>Diff</t>
  </si>
  <si>
    <t>That isk, except for Dep, our FY24 Projections match the FY24 Budget.</t>
  </si>
  <si>
    <t>Total General Expenses</t>
  </si>
  <si>
    <t>&lt;- Deprec Exp per 2024 Budget (Note:  In any case, our FY24 projection for Dep is 117,046 per "Depreciation Schedule")</t>
  </si>
  <si>
    <t>Depreciation</t>
  </si>
  <si>
    <t>&lt;- Tot Exp per 2024 Budget</t>
  </si>
  <si>
    <t>Total Expense per FS</t>
  </si>
  <si>
    <t>Total Expenses</t>
  </si>
  <si>
    <t>Percent Change</t>
  </si>
  <si>
    <t>Director's Fees</t>
  </si>
  <si>
    <t>Training and Meetings</t>
  </si>
  <si>
    <t>Insurance</t>
  </si>
  <si>
    <t>Licenses and Fees</t>
  </si>
  <si>
    <r>
      <t xml:space="preserve">We </t>
    </r>
    <r>
      <rPr>
        <b/>
        <sz val="12"/>
        <color theme="1"/>
        <rFont val="Arial Narrow"/>
        <family val="2"/>
      </rPr>
      <t>might want to increase</t>
    </r>
    <r>
      <rPr>
        <sz val="12"/>
        <color theme="1"/>
        <rFont val="Arial Narrow"/>
        <family val="2"/>
      </rPr>
      <t xml:space="preserve"> the projected FY24 amount of $ 11,357, since at 12/31/23, they has already spent $ 8,420.  For the future, they agreed that 3%/yr is good. </t>
    </r>
  </si>
  <si>
    <t>Professional Fees</t>
  </si>
  <si>
    <t>Telephone</t>
  </si>
  <si>
    <t xml:space="preserve">Office Supplies </t>
  </si>
  <si>
    <t>BEA</t>
  </si>
  <si>
    <t>Materials and Supplies</t>
  </si>
  <si>
    <r>
      <t xml:space="preserve">The projected FY24 amount of $ 54,412 </t>
    </r>
    <r>
      <rPr>
        <b/>
        <sz val="12"/>
        <color theme="1"/>
        <rFont val="Arial Narrow"/>
        <family val="2"/>
      </rPr>
      <t>should be increased,</t>
    </r>
    <r>
      <rPr>
        <sz val="12"/>
        <color theme="1"/>
        <rFont val="Arial Narrow"/>
        <family val="2"/>
      </rPr>
      <t xml:space="preserve"> since at 12/31/23, they had already spent $ 35,677, but thereafter, they agreed that 3%/yr is good. </t>
    </r>
  </si>
  <si>
    <t xml:space="preserve">Repair &amp; Maint </t>
  </si>
  <si>
    <t>Distribution System Expense</t>
  </si>
  <si>
    <t>FY24-8 Purch Wt amount now reflect the "Purchased Wt' tab.</t>
  </si>
  <si>
    <t>Stanton Capacity Charge South</t>
  </si>
  <si>
    <t>Purchased Water - South</t>
  </si>
  <si>
    <t>Purchased Water - East</t>
  </si>
  <si>
    <t>Purchased Water - North</t>
  </si>
  <si>
    <t>Power for Pumping</t>
  </si>
  <si>
    <t>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</si>
</sst>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i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i/>
      <sz val="12"/>
      <color theme="1"/>
      <name val="Arial Narrow"/>
      <family val="2"/>
    </font>
    <font>
      <b/>
      <i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2" fillId="0" borderId="0" xfId="3"/>
    <xf numFmtId="0" fontId="2" fillId="0" borderId="0" xfId="3" applyAlignment="1">
      <alignment horizontal="left" indent="2"/>
    </xf>
    <xf numFmtId="38" fontId="3" fillId="0" borderId="0" xfId="3" applyNumberFormat="1" applyFont="1"/>
    <xf numFmtId="0" fontId="3" fillId="0" borderId="0" xfId="3" applyFont="1" applyAlignment="1">
      <alignment horizontal="left" indent="6"/>
    </xf>
    <xf numFmtId="0" fontId="3" fillId="0" borderId="0" xfId="3" applyFont="1" applyAlignment="1">
      <alignment horizontal="left" indent="4"/>
    </xf>
    <xf numFmtId="38" fontId="4" fillId="0" borderId="0" xfId="3" applyNumberFormat="1" applyFont="1"/>
    <xf numFmtId="38" fontId="4" fillId="2" borderId="0" xfId="3" applyNumberFormat="1" applyFont="1" applyFill="1"/>
    <xf numFmtId="0" fontId="4" fillId="0" borderId="0" xfId="3" applyFont="1" applyAlignment="1">
      <alignment horizontal="left" indent="3"/>
    </xf>
    <xf numFmtId="0" fontId="4" fillId="0" borderId="0" xfId="3" applyFont="1" applyAlignment="1">
      <alignment horizontal="left" indent="2"/>
    </xf>
    <xf numFmtId="9" fontId="5" fillId="3" borderId="1" xfId="2" applyFont="1" applyFill="1" applyBorder="1" applyAlignment="1">
      <alignment horizontal="center"/>
    </xf>
    <xf numFmtId="9" fontId="5" fillId="3" borderId="2" xfId="2" applyFont="1" applyFill="1" applyBorder="1" applyAlignment="1">
      <alignment horizontal="center"/>
    </xf>
    <xf numFmtId="9" fontId="2" fillId="0" borderId="2" xfId="2" applyFont="1" applyBorder="1" applyAlignment="1">
      <alignment horizontal="center"/>
    </xf>
    <xf numFmtId="0" fontId="2" fillId="0" borderId="2" xfId="3" applyBorder="1"/>
    <xf numFmtId="0" fontId="2" fillId="0" borderId="3" xfId="3" applyBorder="1"/>
    <xf numFmtId="9" fontId="3" fillId="0" borderId="0" xfId="2" applyFont="1"/>
    <xf numFmtId="164" fontId="6" fillId="4" borderId="4" xfId="2" applyNumberFormat="1" applyFont="1" applyFill="1" applyBorder="1" applyAlignment="1">
      <alignment horizontal="center"/>
    </xf>
    <xf numFmtId="164" fontId="6" fillId="4" borderId="5" xfId="2" applyNumberFormat="1" applyFont="1" applyFill="1" applyBorder="1" applyAlignment="1">
      <alignment horizontal="center"/>
    </xf>
    <xf numFmtId="164" fontId="2" fillId="4" borderId="5" xfId="2" applyNumberFormat="1" applyFont="1" applyFill="1" applyBorder="1" applyAlignment="1">
      <alignment horizontal="center"/>
    </xf>
    <xf numFmtId="9" fontId="5" fillId="4" borderId="6" xfId="2" applyFont="1" applyFill="1" applyBorder="1" applyAlignment="1">
      <alignment horizontal="left" indent="2"/>
    </xf>
    <xf numFmtId="9" fontId="7" fillId="3" borderId="7" xfId="2" applyFont="1" applyFill="1" applyBorder="1" applyAlignment="1">
      <alignment horizontal="center"/>
    </xf>
    <xf numFmtId="9" fontId="7" fillId="3" borderId="0" xfId="2" applyFont="1" applyFill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8" fillId="0" borderId="8" xfId="3" applyFont="1" applyBorder="1" applyAlignment="1">
      <alignment horizontal="left" indent="4"/>
    </xf>
    <xf numFmtId="37" fontId="5" fillId="5" borderId="4" xfId="1" applyNumberFormat="1" applyFont="1" applyFill="1" applyBorder="1" applyAlignment="1">
      <alignment horizontal="center"/>
    </xf>
    <xf numFmtId="37" fontId="5" fillId="5" borderId="5" xfId="1" applyNumberFormat="1" applyFont="1" applyFill="1" applyBorder="1" applyAlignment="1">
      <alignment horizontal="center"/>
    </xf>
    <xf numFmtId="37" fontId="5" fillId="5" borderId="5" xfId="3" applyNumberFormat="1" applyFont="1" applyFill="1" applyBorder="1" applyAlignment="1">
      <alignment horizontal="center"/>
    </xf>
    <xf numFmtId="164" fontId="2" fillId="5" borderId="5" xfId="1" applyNumberFormat="1" applyFont="1" applyFill="1" applyBorder="1" applyAlignment="1">
      <alignment horizontal="center"/>
    </xf>
    <xf numFmtId="0" fontId="5" fillId="5" borderId="6" xfId="0" applyFont="1" applyFill="1" applyBorder="1"/>
    <xf numFmtId="0" fontId="2" fillId="6" borderId="0" xfId="3" applyFill="1" applyAlignment="1">
      <alignment horizontal="left" wrapText="1"/>
    </xf>
    <xf numFmtId="9" fontId="7" fillId="3" borderId="9" xfId="2" applyFont="1" applyFill="1" applyBorder="1" applyAlignment="1">
      <alignment horizontal="center"/>
    </xf>
    <xf numFmtId="9" fontId="7" fillId="3" borderId="10" xfId="2" applyFont="1" applyFill="1" applyBorder="1" applyAlignment="1">
      <alignment horizontal="center"/>
    </xf>
    <xf numFmtId="9" fontId="3" fillId="0" borderId="7" xfId="2" applyFont="1" applyBorder="1" applyAlignment="1">
      <alignment horizontal="center"/>
    </xf>
    <xf numFmtId="0" fontId="2" fillId="6" borderId="0" xfId="3" applyFill="1"/>
    <xf numFmtId="0" fontId="8" fillId="3" borderId="8" xfId="3" applyFont="1" applyFill="1" applyBorder="1" applyAlignment="1">
      <alignment horizontal="left" indent="4"/>
    </xf>
    <xf numFmtId="164" fontId="2" fillId="5" borderId="5" xfId="1" applyNumberFormat="1" applyFont="1" applyFill="1" applyBorder="1" applyAlignment="1">
      <alignment horizontal="left"/>
    </xf>
    <xf numFmtId="0" fontId="5" fillId="3" borderId="9" xfId="3" applyFont="1" applyFill="1" applyBorder="1" applyAlignment="1">
      <alignment horizontal="center"/>
    </xf>
    <xf numFmtId="0" fontId="5" fillId="3" borderId="10" xfId="3" applyFont="1" applyFill="1" applyBorder="1" applyAlignment="1">
      <alignment horizontal="center"/>
    </xf>
    <xf numFmtId="0" fontId="2" fillId="3" borderId="10" xfId="3" applyFill="1" applyBorder="1"/>
    <xf numFmtId="0" fontId="5" fillId="3" borderId="11" xfId="3" applyFont="1" applyFill="1" applyBorder="1" applyAlignment="1">
      <alignment horizontal="center"/>
    </xf>
    <xf numFmtId="0" fontId="2" fillId="7" borderId="4" xfId="3" applyFill="1" applyBorder="1" applyAlignment="1">
      <alignment horizontal="center"/>
    </xf>
    <xf numFmtId="0" fontId="2" fillId="7" borderId="5" xfId="3" applyFill="1" applyBorder="1" applyAlignment="1">
      <alignment horizontal="center"/>
    </xf>
    <xf numFmtId="0" fontId="2" fillId="7" borderId="6" xfId="3" applyFill="1" applyBorder="1" applyAlignment="1">
      <alignment horizontal="center"/>
    </xf>
  </cellXfs>
  <cellStyles count="4">
    <cellStyle name="Comma" xfId="1" builtinId="3"/>
    <cellStyle name="Normal" xfId="0" builtinId="0"/>
    <cellStyle name="Normal 10" xfId="3" xr:uid="{5AA70992-32CE-42D9-A25F-B7300B0F0D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3a66d349dca8e75/Documents/My%20Documents/RateStudies/Haywood%20County%20UD/HCUD%206-11-24%20Draft%20BP%206-11-24%20136pm.xlsx" TargetMode="External"/><Relationship Id="rId1" Type="http://schemas.openxmlformats.org/officeDocument/2006/relationships/externalLinkPath" Target="HCUD%206-11-24%20Draft%20BP%206-11-24%20136p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Rev &amp; Cust"/>
      <sheetName val="Other Inc Cash"/>
      <sheetName val="5yr CIP"/>
      <sheetName val="Tot Dep"/>
      <sheetName val="Purchased Wt"/>
      <sheetName val="Stanton Wt Purch"/>
      <sheetName val="Explan of Stanton Wt Purch"/>
      <sheetName val="Exp"/>
      <sheetName val="Exp A"/>
      <sheetName val="Capacity Charge"/>
      <sheetName val="cash"/>
      <sheetName val="cash chart"/>
      <sheetName val="net"/>
      <sheetName val="cash (2)"/>
      <sheetName val="cash chart (2)"/>
      <sheetName val="net (2)"/>
      <sheetName val="Rate Inc"/>
      <sheetName val="Rates"/>
      <sheetName val="Cust Info"/>
      <sheetName val="TB @ 12.31.23"/>
      <sheetName val="HVUD Dep"/>
      <sheetName val="Depreciation (2)"/>
      <sheetName val="2-tb hcud 2022 (2)"/>
      <sheetName val="1-tb hcud 2023 (2)"/>
      <sheetName val="2019 (2)"/>
      <sheetName val="2020 (2)"/>
      <sheetName val="2021 (2)"/>
      <sheetName val="2022 (2)"/>
      <sheetName val="2023 (2)"/>
      <sheetName val="Debt"/>
      <sheetName val="Bond-Loan"/>
      <sheetName val="2024 Budget"/>
      <sheetName val="comp. fees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4">
            <v>122028</v>
          </cell>
          <cell r="D4">
            <v>122028</v>
          </cell>
          <cell r="E4">
            <v>122028</v>
          </cell>
          <cell r="F4">
            <v>120367</v>
          </cell>
          <cell r="G4">
            <v>117046</v>
          </cell>
        </row>
      </sheetData>
      <sheetData sheetId="5">
        <row r="8">
          <cell r="H8">
            <v>55165.146068848735</v>
          </cell>
          <cell r="I8">
            <v>62814.718112863498</v>
          </cell>
          <cell r="J8">
            <v>67430.210152082742</v>
          </cell>
          <cell r="K8">
            <v>72350.214599941697</v>
          </cell>
          <cell r="L8">
            <v>78119.281577850677</v>
          </cell>
        </row>
        <row r="12">
          <cell r="H12">
            <v>8797.0913556451687</v>
          </cell>
          <cell r="I12">
            <v>10016.955507165792</v>
          </cell>
          <cell r="J12">
            <v>10752.980117153955</v>
          </cell>
          <cell r="K12">
            <v>11537.56479937302</v>
          </cell>
          <cell r="L12">
            <v>12457.548028968053</v>
          </cell>
        </row>
        <row r="16">
          <cell r="H16">
            <v>86519.999999999985</v>
          </cell>
          <cell r="I16">
            <v>89222.970438086166</v>
          </cell>
          <cell r="J16">
            <v>91925.940876172375</v>
          </cell>
          <cell r="K16">
            <v>94628.911314258556</v>
          </cell>
          <cell r="L16">
            <v>97331.881752344736</v>
          </cell>
        </row>
        <row r="18">
          <cell r="H18">
            <v>3.2248463733608727E-2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26">
          <cell r="H26">
            <v>5221</v>
          </cell>
        </row>
        <row r="30">
          <cell r="H30">
            <v>2283</v>
          </cell>
        </row>
        <row r="31">
          <cell r="H31">
            <v>54412</v>
          </cell>
        </row>
        <row r="32">
          <cell r="H32">
            <v>0</v>
          </cell>
        </row>
        <row r="33">
          <cell r="H33">
            <v>42000</v>
          </cell>
        </row>
        <row r="34">
          <cell r="H34">
            <v>2029</v>
          </cell>
        </row>
        <row r="35">
          <cell r="H35">
            <v>1937</v>
          </cell>
        </row>
        <row r="36">
          <cell r="H36">
            <v>11357</v>
          </cell>
        </row>
        <row r="37">
          <cell r="H37">
            <v>1357</v>
          </cell>
        </row>
        <row r="39">
          <cell r="H39">
            <v>10800</v>
          </cell>
        </row>
        <row r="40">
          <cell r="H40">
            <v>28497</v>
          </cell>
        </row>
        <row r="41">
          <cell r="H41">
            <v>114045.75</v>
          </cell>
        </row>
        <row r="43">
          <cell r="H43">
            <v>408677.75</v>
          </cell>
        </row>
      </sheetData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6BA3-4A01-45E8-B354-97C3E56FE6ED}">
  <sheetPr>
    <tabColor theme="0"/>
    <pageSetUpPr fitToPage="1"/>
  </sheetPr>
  <dimension ref="A2:R44"/>
  <sheetViews>
    <sheetView showGridLines="0" tabSelected="1" zoomScaleNormal="100" workbookViewId="0">
      <pane ySplit="3" topLeftCell="A13" activePane="bottomLeft" state="frozen"/>
      <selection pane="bottomLeft" activeCell="T21" sqref="T21"/>
    </sheetView>
  </sheetViews>
  <sheetFormatPr defaultColWidth="8.83984375" defaultRowHeight="15" x14ac:dyDescent="0.5"/>
  <cols>
    <col min="1" max="1" width="34.15625" style="1" bestFit="1" customWidth="1"/>
    <col min="2" max="6" width="11.15625" style="1" customWidth="1"/>
    <col min="7" max="7" width="12.83984375" style="1" bestFit="1" customWidth="1"/>
    <col min="8" max="11" width="11.15625" style="1" bestFit="1" customWidth="1"/>
    <col min="12" max="12" width="5.68359375" style="1" customWidth="1"/>
    <col min="13" max="18" width="0" style="1" hidden="1" customWidth="1"/>
    <col min="19" max="16384" width="8.83984375" style="1"/>
  </cols>
  <sheetData>
    <row r="2" spans="1:18" ht="15.75" customHeight="1" x14ac:dyDescent="0.5">
      <c r="A2" s="42" t="s">
        <v>29</v>
      </c>
      <c r="B2" s="41"/>
      <c r="C2" s="41"/>
      <c r="D2" s="41"/>
      <c r="E2" s="41"/>
      <c r="F2" s="41"/>
      <c r="G2" s="41"/>
      <c r="H2" s="41"/>
      <c r="I2" s="41"/>
      <c r="J2" s="41"/>
      <c r="K2" s="40"/>
    </row>
    <row r="3" spans="1:18" ht="15.75" customHeight="1" x14ac:dyDescent="0.5">
      <c r="A3" s="39"/>
      <c r="B3" s="38">
        <v>2019</v>
      </c>
      <c r="C3" s="38">
        <f>+B3+1</f>
        <v>2020</v>
      </c>
      <c r="D3" s="38">
        <f>+C3+1</f>
        <v>2021</v>
      </c>
      <c r="E3" s="38">
        <f>+D3+1</f>
        <v>2022</v>
      </c>
      <c r="F3" s="38">
        <f>+E3+1</f>
        <v>2023</v>
      </c>
      <c r="G3" s="37">
        <f>+F3+1</f>
        <v>2024</v>
      </c>
      <c r="H3" s="37">
        <f>+G3+1</f>
        <v>2025</v>
      </c>
      <c r="I3" s="37">
        <f>+H3+1</f>
        <v>2026</v>
      </c>
      <c r="J3" s="37">
        <f>+I3+1</f>
        <v>2027</v>
      </c>
      <c r="K3" s="36">
        <f>+J3+1</f>
        <v>2028</v>
      </c>
    </row>
    <row r="4" spans="1:18" x14ac:dyDescent="0.5">
      <c r="A4" s="28" t="s">
        <v>28</v>
      </c>
      <c r="B4" s="35">
        <v>6143</v>
      </c>
      <c r="C4" s="27">
        <v>5113</v>
      </c>
      <c r="D4" s="27">
        <v>4903</v>
      </c>
      <c r="E4" s="27">
        <v>4670</v>
      </c>
      <c r="F4" s="27">
        <v>5169</v>
      </c>
      <c r="G4" s="26">
        <f>+'[1]2024 Budget'!H26</f>
        <v>5221</v>
      </c>
      <c r="H4" s="25">
        <f>+G4*(1+H5)</f>
        <v>5325.42</v>
      </c>
      <c r="I4" s="25">
        <f>+H4*(1+I5)</f>
        <v>5431.9283999999998</v>
      </c>
      <c r="J4" s="25">
        <f>+I4*(1+J5)</f>
        <v>5540.5669680000001</v>
      </c>
      <c r="K4" s="24">
        <f>+J4*(1+K5)</f>
        <v>5651.3783073599998</v>
      </c>
    </row>
    <row r="5" spans="1:18" s="15" customFormat="1" x14ac:dyDescent="0.5">
      <c r="A5" s="34" t="s">
        <v>9</v>
      </c>
      <c r="B5" s="22"/>
      <c r="C5" s="22">
        <f>+(C4-B4)/B4</f>
        <v>-0.16767051929024906</v>
      </c>
      <c r="D5" s="22">
        <f>+(D4-C4)/C4</f>
        <v>-4.1071777821239976E-2</v>
      </c>
      <c r="E5" s="22">
        <f>+(E4-D4)/D4</f>
        <v>-4.7521925351825416E-2</v>
      </c>
      <c r="F5" s="22">
        <f>+(F4-E4)/E4</f>
        <v>0.10685224839400428</v>
      </c>
      <c r="G5" s="22">
        <f>+(G4-F4)/F4</f>
        <v>1.0059972915457535E-2</v>
      </c>
      <c r="H5" s="31">
        <v>0.02</v>
      </c>
      <c r="I5" s="31">
        <f>+H5</f>
        <v>0.02</v>
      </c>
      <c r="J5" s="31">
        <f>+I5</f>
        <v>0.02</v>
      </c>
      <c r="K5" s="30">
        <f>+J5</f>
        <v>0.02</v>
      </c>
    </row>
    <row r="6" spans="1:18" x14ac:dyDescent="0.5">
      <c r="A6" s="28" t="s">
        <v>27</v>
      </c>
      <c r="B6" s="27">
        <v>44191</v>
      </c>
      <c r="C6" s="27">
        <v>58255</v>
      </c>
      <c r="D6" s="27">
        <v>68476</v>
      </c>
      <c r="E6" s="27">
        <v>69812</v>
      </c>
      <c r="F6" s="27">
        <v>52240</v>
      </c>
      <c r="G6" s="25">
        <f>+'[1]Purchased Wt'!H8</f>
        <v>55165.146068848735</v>
      </c>
      <c r="H6" s="25">
        <f>+'[1]Purchased Wt'!I8</f>
        <v>62814.718112863498</v>
      </c>
      <c r="I6" s="25">
        <f>+'[1]Purchased Wt'!J8</f>
        <v>67430.210152082742</v>
      </c>
      <c r="J6" s="25">
        <f>+'[1]Purchased Wt'!K8</f>
        <v>72350.214599941697</v>
      </c>
      <c r="K6" s="24">
        <f>+'[1]Purchased Wt'!L8</f>
        <v>78119.281577850677</v>
      </c>
      <c r="M6" s="33" t="s">
        <v>23</v>
      </c>
    </row>
    <row r="7" spans="1:18" s="15" customFormat="1" x14ac:dyDescent="0.5">
      <c r="A7" s="23" t="s">
        <v>9</v>
      </c>
      <c r="B7" s="22"/>
      <c r="C7" s="22">
        <f>+(C6-B6)/B6</f>
        <v>0.31825484827227263</v>
      </c>
      <c r="D7" s="22">
        <f>+(D6-C6)/C6</f>
        <v>0.17545275083683803</v>
      </c>
      <c r="E7" s="22">
        <f>+(E6-D6)/D6</f>
        <v>1.9510485425550558E-2</v>
      </c>
      <c r="F7" s="22">
        <f>+(F6-E6)/E6</f>
        <v>-0.25170457800951124</v>
      </c>
      <c r="G7" s="22">
        <f>+(G6-F6)/F6</f>
        <v>5.5994373446568435E-2</v>
      </c>
      <c r="H7" s="22">
        <f>+(H6-G6)/G6</f>
        <v>0.13866675952362625</v>
      </c>
      <c r="I7" s="22">
        <f>+(I6-H6)/H6</f>
        <v>7.3477875534301906E-2</v>
      </c>
      <c r="J7" s="22">
        <f>+(J6-I6)/I6</f>
        <v>7.2964394397738497E-2</v>
      </c>
      <c r="K7" s="32">
        <f>+(K6-J6)/J6</f>
        <v>7.9738076933273241E-2</v>
      </c>
    </row>
    <row r="8" spans="1:18" x14ac:dyDescent="0.5">
      <c r="A8" s="28" t="s">
        <v>26</v>
      </c>
      <c r="B8" s="27">
        <v>6315</v>
      </c>
      <c r="C8" s="27">
        <v>6262</v>
      </c>
      <c r="D8" s="27">
        <v>9215</v>
      </c>
      <c r="E8" s="27">
        <v>8018</v>
      </c>
      <c r="F8" s="27">
        <v>8331</v>
      </c>
      <c r="G8" s="25">
        <f>+'[1]Purchased Wt'!H12</f>
        <v>8797.0913556451687</v>
      </c>
      <c r="H8" s="25">
        <f>+'[1]Purchased Wt'!I12</f>
        <v>10016.955507165792</v>
      </c>
      <c r="I8" s="25">
        <f>+'[1]Purchased Wt'!J12</f>
        <v>10752.980117153955</v>
      </c>
      <c r="J8" s="25">
        <f>+'[1]Purchased Wt'!K12</f>
        <v>11537.56479937302</v>
      </c>
      <c r="K8" s="24">
        <f>+'[1]Purchased Wt'!L12</f>
        <v>12457.548028968053</v>
      </c>
      <c r="M8" s="33" t="s">
        <v>23</v>
      </c>
    </row>
    <row r="9" spans="1:18" s="15" customFormat="1" x14ac:dyDescent="0.5">
      <c r="A9" s="23" t="s">
        <v>9</v>
      </c>
      <c r="B9" s="22"/>
      <c r="C9" s="22">
        <f>+(C8-B8)/B8</f>
        <v>-8.3927157561361834E-3</v>
      </c>
      <c r="D9" s="22">
        <f>+(D8-C8)/C8</f>
        <v>0.47157457681251996</v>
      </c>
      <c r="E9" s="22">
        <f>+(E8-D8)/D8</f>
        <v>-0.12989690721649486</v>
      </c>
      <c r="F9" s="22">
        <f>+(F8-E8)/E8</f>
        <v>3.9037166375654776E-2</v>
      </c>
      <c r="G9" s="22">
        <f>+(G8-F8)/F8</f>
        <v>5.5946627733185539E-2</v>
      </c>
      <c r="H9" s="22">
        <f>+(H8-G8)/G8</f>
        <v>0.13866675952362667</v>
      </c>
      <c r="I9" s="22">
        <f>+(I8-H8)/H8</f>
        <v>7.3477875534301337E-2</v>
      </c>
      <c r="J9" s="22">
        <f>+(J8-I8)/I8</f>
        <v>7.2964394397738844E-2</v>
      </c>
      <c r="K9" s="32">
        <f>+(K8-J8)/J8</f>
        <v>7.973807693327338E-2</v>
      </c>
    </row>
    <row r="10" spans="1:18" ht="15.75" customHeight="1" x14ac:dyDescent="0.5">
      <c r="A10" s="28" t="s">
        <v>25</v>
      </c>
      <c r="B10" s="27">
        <v>50205</v>
      </c>
      <c r="C10" s="27">
        <v>54562</v>
      </c>
      <c r="D10" s="27">
        <v>80097</v>
      </c>
      <c r="E10" s="27">
        <v>68738</v>
      </c>
      <c r="F10" s="27">
        <v>72833</v>
      </c>
      <c r="G10" s="25">
        <f>+'[1]Purchased Wt'!H16</f>
        <v>86519.999999999985</v>
      </c>
      <c r="H10" s="25">
        <f>+'[1]Purchased Wt'!I16</f>
        <v>89222.970438086166</v>
      </c>
      <c r="I10" s="25">
        <f>+'[1]Purchased Wt'!J16</f>
        <v>91925.940876172375</v>
      </c>
      <c r="J10" s="25">
        <f>+'[1]Purchased Wt'!K16</f>
        <v>94628.911314258556</v>
      </c>
      <c r="K10" s="24">
        <f>+'[1]Purchased Wt'!L16</f>
        <v>97331.881752344736</v>
      </c>
      <c r="M10" s="33" t="s">
        <v>23</v>
      </c>
    </row>
    <row r="11" spans="1:18" s="15" customFormat="1" x14ac:dyDescent="0.5">
      <c r="A11" s="23" t="s">
        <v>9</v>
      </c>
      <c r="B11" s="22"/>
      <c r="C11" s="22">
        <f>+(C10-B10)/B10</f>
        <v>8.67841848421472E-2</v>
      </c>
      <c r="D11" s="22">
        <f>+(D10-C10)/C10</f>
        <v>0.46799970675561747</v>
      </c>
      <c r="E11" s="22">
        <f>+(E10-D10)/D10</f>
        <v>-0.1418155486472652</v>
      </c>
      <c r="F11" s="22">
        <f>+(F10-E10)/E10</f>
        <v>5.9574034740609273E-2</v>
      </c>
      <c r="G11" s="22">
        <f>+(G10-F10)/F10</f>
        <v>0.18792305685609526</v>
      </c>
      <c r="H11" s="22">
        <f>+(H10-G10)/G10</f>
        <v>3.1240989806821322E-2</v>
      </c>
      <c r="I11" s="22">
        <f>+(I10-H10)/H10</f>
        <v>3.0294557834317584E-2</v>
      </c>
      <c r="J11" s="22">
        <f>+(J10-I10)/I10</f>
        <v>2.940378322292269E-2</v>
      </c>
      <c r="K11" s="32">
        <f>+(K10-J10)/J10</f>
        <v>2.8563896599314468E-2</v>
      </c>
    </row>
    <row r="12" spans="1:18" ht="15.75" customHeight="1" x14ac:dyDescent="0.5">
      <c r="A12" s="28" t="s">
        <v>24</v>
      </c>
      <c r="B12" s="27"/>
      <c r="C12" s="27"/>
      <c r="D12" s="27"/>
      <c r="E12" s="27"/>
      <c r="F12" s="27"/>
      <c r="G12" s="25">
        <f>+'[1]Purchased Wt'!H18</f>
        <v>3.2248463733608727E-2</v>
      </c>
      <c r="H12" s="25">
        <v>0</v>
      </c>
      <c r="I12" s="25">
        <v>12456</v>
      </c>
      <c r="J12" s="25">
        <f>+I12</f>
        <v>12456</v>
      </c>
      <c r="K12" s="24">
        <f>+J12</f>
        <v>12456</v>
      </c>
      <c r="M12" s="33" t="s">
        <v>23</v>
      </c>
    </row>
    <row r="13" spans="1:18" s="15" customFormat="1" x14ac:dyDescent="0.5">
      <c r="A13" s="23" t="s">
        <v>9</v>
      </c>
      <c r="B13" s="22"/>
      <c r="C13" s="22"/>
      <c r="D13" s="22"/>
      <c r="E13" s="22"/>
      <c r="F13" s="22"/>
      <c r="G13" s="22"/>
      <c r="H13" s="22"/>
      <c r="I13" s="22"/>
      <c r="J13" s="22"/>
      <c r="K13" s="32"/>
    </row>
    <row r="14" spans="1:18" x14ac:dyDescent="0.5">
      <c r="A14" s="28" t="s">
        <v>22</v>
      </c>
      <c r="B14" s="27">
        <v>1452</v>
      </c>
      <c r="C14" s="27">
        <v>3472</v>
      </c>
      <c r="D14" s="27">
        <v>16406</v>
      </c>
      <c r="E14" s="27">
        <v>1804</v>
      </c>
      <c r="F14" s="27">
        <v>2261</v>
      </c>
      <c r="G14" s="26">
        <f>+'[1]2024 Budget'!H30</f>
        <v>2283</v>
      </c>
      <c r="H14" s="25">
        <f>+G14*(1+H15)</f>
        <v>2351.4900000000002</v>
      </c>
      <c r="I14" s="25">
        <f>+H14*(1+I15)</f>
        <v>2422.0347000000002</v>
      </c>
      <c r="J14" s="25">
        <f>+I14*(1+J15)</f>
        <v>2494.6957410000005</v>
      </c>
      <c r="K14" s="24">
        <f>+J14*(1+K15)</f>
        <v>2569.5366132300005</v>
      </c>
    </row>
    <row r="15" spans="1:18" s="15" customFormat="1" x14ac:dyDescent="0.5">
      <c r="A15" s="23" t="s">
        <v>9</v>
      </c>
      <c r="B15" s="22"/>
      <c r="C15" s="22">
        <f>+(C14-B14)/B14</f>
        <v>1.3911845730027548</v>
      </c>
      <c r="D15" s="22">
        <f>+(D14-C14)/C14</f>
        <v>3.7252304147465436</v>
      </c>
      <c r="E15" s="22">
        <f>+(E14-D14)/D14</f>
        <v>-0.8900402291844447</v>
      </c>
      <c r="F15" s="22">
        <f>+(F14-E14)/E14</f>
        <v>0.25332594235033257</v>
      </c>
      <c r="G15" s="21">
        <f>+(G14-F14)/F14</f>
        <v>9.7302078726227339E-3</v>
      </c>
      <c r="H15" s="21">
        <v>0.03</v>
      </c>
      <c r="I15" s="21">
        <f>+H15</f>
        <v>0.03</v>
      </c>
      <c r="J15" s="21">
        <f>+I15</f>
        <v>0.03</v>
      </c>
      <c r="K15" s="20">
        <f>+J15</f>
        <v>0.03</v>
      </c>
    </row>
    <row r="16" spans="1:18" ht="15.75" customHeight="1" x14ac:dyDescent="0.5">
      <c r="A16" s="28" t="s">
        <v>21</v>
      </c>
      <c r="B16" s="27">
        <v>15648</v>
      </c>
      <c r="C16" s="27">
        <v>42104</v>
      </c>
      <c r="D16" s="27">
        <v>24204</v>
      </c>
      <c r="E16" s="27">
        <v>25664</v>
      </c>
      <c r="F16" s="27">
        <v>52827</v>
      </c>
      <c r="G16" s="26">
        <f>+'[1]2024 Budget'!H31</f>
        <v>54412</v>
      </c>
      <c r="H16" s="25">
        <f>+G16*(1+H17)</f>
        <v>56044.36</v>
      </c>
      <c r="I16" s="25">
        <f>+H16*(1+I17)</f>
        <v>57725.690800000004</v>
      </c>
      <c r="J16" s="25">
        <f>+I16*(1+J17)</f>
        <v>59457.461524000006</v>
      </c>
      <c r="K16" s="24">
        <f>+J16*(1+K17)</f>
        <v>61241.185369720006</v>
      </c>
      <c r="M16" s="29" t="s">
        <v>20</v>
      </c>
      <c r="N16" s="29"/>
      <c r="O16" s="29"/>
      <c r="P16" s="29"/>
      <c r="Q16" s="29"/>
      <c r="R16" s="29"/>
    </row>
    <row r="17" spans="1:18" s="15" customFormat="1" x14ac:dyDescent="0.5">
      <c r="A17" s="23" t="s">
        <v>9</v>
      </c>
      <c r="B17" s="22"/>
      <c r="C17" s="22"/>
      <c r="D17" s="22">
        <f>+(D16-C16)/C16</f>
        <v>-0.425137754132624</v>
      </c>
      <c r="E17" s="22">
        <f>+(E16-D16)/D16</f>
        <v>6.0320608163939846E-2</v>
      </c>
      <c r="F17" s="22">
        <f>+(F16-E16)/E16</f>
        <v>1.0584086658354115</v>
      </c>
      <c r="G17" s="21">
        <f>+(G16-F16)/F16</f>
        <v>3.0003596645654683E-2</v>
      </c>
      <c r="H17" s="21">
        <v>0.03</v>
      </c>
      <c r="I17" s="21">
        <f>+H17</f>
        <v>0.03</v>
      </c>
      <c r="J17" s="21">
        <f>+I17</f>
        <v>0.03</v>
      </c>
      <c r="K17" s="20">
        <f>+J17</f>
        <v>0.03</v>
      </c>
      <c r="M17" s="29"/>
      <c r="N17" s="29"/>
      <c r="O17" s="29"/>
      <c r="P17" s="29"/>
      <c r="Q17" s="29"/>
      <c r="R17" s="29"/>
    </row>
    <row r="18" spans="1:18" x14ac:dyDescent="0.5">
      <c r="A18" s="28" t="s">
        <v>19</v>
      </c>
      <c r="B18" s="27">
        <v>488</v>
      </c>
      <c r="C18" s="27">
        <v>66</v>
      </c>
      <c r="D18" s="27">
        <v>619</v>
      </c>
      <c r="E18" s="27">
        <v>118</v>
      </c>
      <c r="F18" s="27">
        <v>0</v>
      </c>
      <c r="G18" s="26">
        <f>+'[1]2024 Budget'!H32</f>
        <v>0</v>
      </c>
      <c r="H18" s="25">
        <v>200</v>
      </c>
      <c r="I18" s="25">
        <f>+H18*(1+I19)</f>
        <v>204</v>
      </c>
      <c r="J18" s="25">
        <f>+I18*(1+J19)</f>
        <v>208.08</v>
      </c>
      <c r="K18" s="24">
        <f>+J18*(1+K19)</f>
        <v>212.24160000000001</v>
      </c>
      <c r="M18" s="29"/>
      <c r="N18" s="29"/>
      <c r="O18" s="29"/>
      <c r="P18" s="29"/>
      <c r="Q18" s="29"/>
      <c r="R18" s="29"/>
    </row>
    <row r="19" spans="1:18" s="15" customFormat="1" x14ac:dyDescent="0.5">
      <c r="A19" s="23" t="s">
        <v>9</v>
      </c>
      <c r="B19" s="22"/>
      <c r="C19" s="22">
        <f>+(C18-B18)/B18</f>
        <v>-0.86475409836065575</v>
      </c>
      <c r="D19" s="22">
        <f>+(D18-C18)/C18</f>
        <v>8.3787878787878789</v>
      </c>
      <c r="E19" s="22">
        <f>+(E18-D18)/D18</f>
        <v>-0.80936995153473346</v>
      </c>
      <c r="F19" s="22">
        <f>+(F18-E18)/E18</f>
        <v>-1</v>
      </c>
      <c r="G19" s="21"/>
      <c r="H19" s="21">
        <v>0.02</v>
      </c>
      <c r="I19" s="21">
        <f>+H19</f>
        <v>0.02</v>
      </c>
      <c r="J19" s="21">
        <f>+I19</f>
        <v>0.02</v>
      </c>
      <c r="K19" s="20">
        <f>+J19</f>
        <v>0.02</v>
      </c>
    </row>
    <row r="20" spans="1:18" x14ac:dyDescent="0.5">
      <c r="A20" s="28" t="s">
        <v>18</v>
      </c>
      <c r="B20" s="27">
        <v>30000</v>
      </c>
      <c r="C20" s="27">
        <v>30000</v>
      </c>
      <c r="D20" s="27">
        <v>30000</v>
      </c>
      <c r="E20" s="27">
        <v>30000</v>
      </c>
      <c r="F20" s="27">
        <v>30000</v>
      </c>
      <c r="G20" s="26">
        <f>+'[1]2024 Budget'!H33</f>
        <v>42000</v>
      </c>
      <c r="H20" s="25">
        <v>102401</v>
      </c>
      <c r="I20" s="25">
        <f>+H20*(1+I21)</f>
        <v>105473.03</v>
      </c>
      <c r="J20" s="25">
        <f>+I20*(1+J21)</f>
        <v>108637.2209</v>
      </c>
      <c r="K20" s="24">
        <f>+J20*(1+K21)</f>
        <v>111896.337527</v>
      </c>
    </row>
    <row r="21" spans="1:18" s="15" customFormat="1" x14ac:dyDescent="0.5">
      <c r="A21" s="23" t="s">
        <v>9</v>
      </c>
      <c r="B21" s="22"/>
      <c r="C21" s="22">
        <f>+(C20-B20)/B20</f>
        <v>0</v>
      </c>
      <c r="D21" s="22">
        <f>+(D20-C20)/C20</f>
        <v>0</v>
      </c>
      <c r="E21" s="22">
        <f>+(E20-D20)/D20</f>
        <v>0</v>
      </c>
      <c r="F21" s="22">
        <f>+(F20-E20)/E20</f>
        <v>0</v>
      </c>
      <c r="G21" s="21">
        <f>+(G20-F20)/F20</f>
        <v>0.4</v>
      </c>
      <c r="H21" s="21">
        <f>+(H20-G20)/G20</f>
        <v>1.4381190476190475</v>
      </c>
      <c r="I21" s="21">
        <v>0.03</v>
      </c>
      <c r="J21" s="21">
        <f>+I21</f>
        <v>0.03</v>
      </c>
      <c r="K21" s="20">
        <f>+J21</f>
        <v>0.03</v>
      </c>
    </row>
    <row r="22" spans="1:18" x14ac:dyDescent="0.5">
      <c r="A22" s="28" t="s">
        <v>17</v>
      </c>
      <c r="B22" s="27">
        <v>2587</v>
      </c>
      <c r="C22" s="27">
        <v>567</v>
      </c>
      <c r="D22" s="27">
        <v>2370</v>
      </c>
      <c r="E22" s="27">
        <v>1681</v>
      </c>
      <c r="F22" s="27">
        <v>2009</v>
      </c>
      <c r="G22" s="26">
        <f>+'[1]2024 Budget'!H34</f>
        <v>2029</v>
      </c>
      <c r="H22" s="25">
        <f>+G22*(1+H23)</f>
        <v>2231.9</v>
      </c>
      <c r="I22" s="25">
        <f>+H22*(1+I23)</f>
        <v>2455.09</v>
      </c>
      <c r="J22" s="25">
        <f>+I22*(1+J23)</f>
        <v>2700.5990000000002</v>
      </c>
      <c r="K22" s="24">
        <f>+J22*(1+K23)</f>
        <v>2970.6589000000004</v>
      </c>
    </row>
    <row r="23" spans="1:18" s="15" customFormat="1" x14ac:dyDescent="0.5">
      <c r="A23" s="23" t="s">
        <v>9</v>
      </c>
      <c r="B23" s="22"/>
      <c r="C23" s="22">
        <f>+(C22-B22)/B22</f>
        <v>-0.78082721298801705</v>
      </c>
      <c r="D23" s="22">
        <f>+(D22-C22)/C22</f>
        <v>3.17989417989418</v>
      </c>
      <c r="E23" s="22">
        <f>+(E22-D22)/D22</f>
        <v>-0.29071729957805909</v>
      </c>
      <c r="F23" s="22">
        <f>+(F22-E22)/E22</f>
        <v>0.1951219512195122</v>
      </c>
      <c r="G23" s="21">
        <f>+(G22-F22)/F22</f>
        <v>9.9552015928322541E-3</v>
      </c>
      <c r="H23" s="21">
        <v>0.1</v>
      </c>
      <c r="I23" s="21">
        <f>+H23</f>
        <v>0.1</v>
      </c>
      <c r="J23" s="21">
        <f>+I23</f>
        <v>0.1</v>
      </c>
      <c r="K23" s="20">
        <f>+J23</f>
        <v>0.1</v>
      </c>
    </row>
    <row r="24" spans="1:18" x14ac:dyDescent="0.5">
      <c r="A24" s="28" t="s">
        <v>16</v>
      </c>
      <c r="B24" s="27">
        <v>4283</v>
      </c>
      <c r="C24" s="27">
        <v>2361</v>
      </c>
      <c r="D24" s="27">
        <v>1828</v>
      </c>
      <c r="E24" s="27">
        <v>2144</v>
      </c>
      <c r="F24" s="27">
        <v>1918</v>
      </c>
      <c r="G24" s="26">
        <f>+'[1]2024 Budget'!H35</f>
        <v>1937</v>
      </c>
      <c r="H24" s="25">
        <f>+G24*(1+H25)</f>
        <v>1975.74</v>
      </c>
      <c r="I24" s="25">
        <f>+H24*(1+I25)</f>
        <v>2015.2547999999999</v>
      </c>
      <c r="J24" s="25">
        <f>+I24*(1+J25)</f>
        <v>2055.5598959999998</v>
      </c>
      <c r="K24" s="24">
        <f>+J24*(1+K25)</f>
        <v>2096.6710939199997</v>
      </c>
    </row>
    <row r="25" spans="1:18" s="15" customFormat="1" x14ac:dyDescent="0.5">
      <c r="A25" s="23" t="s">
        <v>9</v>
      </c>
      <c r="B25" s="22"/>
      <c r="C25" s="22">
        <f>+(C24-B24)/B24</f>
        <v>-0.44875087555451787</v>
      </c>
      <c r="D25" s="22">
        <f>+(D24-C24)/C24</f>
        <v>-0.22575180008470988</v>
      </c>
      <c r="E25" s="22">
        <f>+(E24-D24)/D24</f>
        <v>0.17286652078774617</v>
      </c>
      <c r="F25" s="22">
        <f>+(F24-E24)/E24</f>
        <v>-0.10541044776119403</v>
      </c>
      <c r="G25" s="21">
        <f>+(G24-F24)/F24</f>
        <v>9.9061522419186653E-3</v>
      </c>
      <c r="H25" s="21">
        <v>0.02</v>
      </c>
      <c r="I25" s="21">
        <f>+H25</f>
        <v>0.02</v>
      </c>
      <c r="J25" s="21">
        <f>+I25</f>
        <v>0.02</v>
      </c>
      <c r="K25" s="20">
        <f>+J25</f>
        <v>0.02</v>
      </c>
    </row>
    <row r="26" spans="1:18" x14ac:dyDescent="0.5">
      <c r="A26" s="28" t="s">
        <v>15</v>
      </c>
      <c r="B26" s="27">
        <v>21044</v>
      </c>
      <c r="C26" s="27">
        <v>9125</v>
      </c>
      <c r="D26" s="27">
        <v>9290</v>
      </c>
      <c r="E26" s="27">
        <v>9460</v>
      </c>
      <c r="F26" s="27">
        <v>11245</v>
      </c>
      <c r="G26" s="26">
        <f>+'[1]2024 Budget'!H36</f>
        <v>11357</v>
      </c>
      <c r="H26" s="25">
        <f>+G26*(1+H27)</f>
        <v>11697.710000000001</v>
      </c>
      <c r="I26" s="25">
        <f>+H26*(1+I27)</f>
        <v>12048.641300000001</v>
      </c>
      <c r="J26" s="25">
        <f>+I26*(1+J27)</f>
        <v>12410.100539000001</v>
      </c>
      <c r="K26" s="24">
        <f>+J26*(1+K27)</f>
        <v>12782.403555170002</v>
      </c>
      <c r="M26" s="29" t="s">
        <v>14</v>
      </c>
      <c r="N26" s="29"/>
      <c r="O26" s="29"/>
      <c r="P26" s="29"/>
      <c r="Q26" s="29"/>
      <c r="R26" s="29"/>
    </row>
    <row r="27" spans="1:18" s="15" customFormat="1" x14ac:dyDescent="0.5">
      <c r="A27" s="23" t="s">
        <v>9</v>
      </c>
      <c r="B27" s="22"/>
      <c r="C27" s="22"/>
      <c r="D27" s="22">
        <f>+(D26-C26)/C26</f>
        <v>1.8082191780821918E-2</v>
      </c>
      <c r="E27" s="22">
        <f>+(E26-D26)/D26</f>
        <v>1.829924650161464E-2</v>
      </c>
      <c r="F27" s="22">
        <f>+(F26-E26)/E26</f>
        <v>0.1886892177589852</v>
      </c>
      <c r="G27" s="21">
        <f>+(G26-F26)/F26</f>
        <v>9.9599822143174744E-3</v>
      </c>
      <c r="H27" s="31">
        <v>0.03</v>
      </c>
      <c r="I27" s="31">
        <f>+H27</f>
        <v>0.03</v>
      </c>
      <c r="J27" s="31">
        <f>+I27</f>
        <v>0.03</v>
      </c>
      <c r="K27" s="30">
        <f>+J27</f>
        <v>0.03</v>
      </c>
      <c r="M27" s="29"/>
      <c r="N27" s="29"/>
      <c r="O27" s="29"/>
      <c r="P27" s="29"/>
      <c r="Q27" s="29"/>
      <c r="R27" s="29"/>
    </row>
    <row r="28" spans="1:18" x14ac:dyDescent="0.5">
      <c r="A28" s="28" t="s">
        <v>13</v>
      </c>
      <c r="B28" s="27">
        <v>694</v>
      </c>
      <c r="C28" s="27">
        <v>703</v>
      </c>
      <c r="D28" s="27">
        <v>1238</v>
      </c>
      <c r="E28" s="27">
        <v>1830</v>
      </c>
      <c r="F28" s="27">
        <v>1344</v>
      </c>
      <c r="G28" s="26">
        <f>+'[1]2024 Budget'!H37</f>
        <v>1357</v>
      </c>
      <c r="H28" s="25">
        <f>+G28*(1+H29)</f>
        <v>1384.14</v>
      </c>
      <c r="I28" s="25">
        <f>+H28*(1+I29)</f>
        <v>1411.8228000000001</v>
      </c>
      <c r="J28" s="25">
        <f>+I28*(1+J29)</f>
        <v>1440.0592560000002</v>
      </c>
      <c r="K28" s="24">
        <f>+J28*(1+K29)</f>
        <v>1468.8604411200004</v>
      </c>
      <c r="M28" s="29"/>
      <c r="N28" s="29"/>
      <c r="O28" s="29"/>
      <c r="P28" s="29"/>
      <c r="Q28" s="29"/>
      <c r="R28" s="29"/>
    </row>
    <row r="29" spans="1:18" s="15" customFormat="1" x14ac:dyDescent="0.5">
      <c r="A29" s="23" t="s">
        <v>9</v>
      </c>
      <c r="B29" s="22"/>
      <c r="C29" s="22">
        <f>+(C28-B28)/B28</f>
        <v>1.2968299711815562E-2</v>
      </c>
      <c r="D29" s="22">
        <f>+(D28-C28)/C28</f>
        <v>0.76102418207681366</v>
      </c>
      <c r="E29" s="22">
        <f>+(E28-D28)/D28</f>
        <v>0.47819063004846529</v>
      </c>
      <c r="F29" s="22">
        <f>+(F28-E28)/E28</f>
        <v>-0.26557377049180325</v>
      </c>
      <c r="G29" s="21">
        <f>+(G28-F28)/F28</f>
        <v>9.6726190476190479E-3</v>
      </c>
      <c r="H29" s="21">
        <v>0.02</v>
      </c>
      <c r="I29" s="21">
        <f>+H29</f>
        <v>0.02</v>
      </c>
      <c r="J29" s="21">
        <f>+I29</f>
        <v>0.02</v>
      </c>
      <c r="K29" s="20">
        <f>+J29</f>
        <v>0.02</v>
      </c>
    </row>
    <row r="30" spans="1:18" x14ac:dyDescent="0.5">
      <c r="A30" s="28" t="s">
        <v>12</v>
      </c>
      <c r="B30" s="27"/>
      <c r="C30" s="27"/>
      <c r="D30" s="27"/>
      <c r="E30" s="27">
        <v>17914</v>
      </c>
      <c r="F30" s="27">
        <v>22646</v>
      </c>
      <c r="G30" s="26">
        <f>+'[1]2024 Budget'!H40</f>
        <v>28497</v>
      </c>
      <c r="H30" s="25">
        <f>+G30*(1+H31)</f>
        <v>29921.850000000002</v>
      </c>
      <c r="I30" s="25">
        <f>+H30*(1+I31)</f>
        <v>31417.942500000005</v>
      </c>
      <c r="J30" s="25">
        <f>+I30*(1+J31)</f>
        <v>32988.839625000008</v>
      </c>
      <c r="K30" s="24">
        <f>+J30*(1+K31)</f>
        <v>34638.281606250013</v>
      </c>
    </row>
    <row r="31" spans="1:18" s="15" customFormat="1" x14ac:dyDescent="0.5">
      <c r="A31" s="23" t="s">
        <v>9</v>
      </c>
      <c r="B31" s="22"/>
      <c r="C31" s="22"/>
      <c r="D31" s="22"/>
      <c r="E31" s="22"/>
      <c r="F31" s="22">
        <f>+(F30-E30)/E30</f>
        <v>0.26415094339622641</v>
      </c>
      <c r="G31" s="21">
        <f>+(G30-F30)/F30</f>
        <v>0.25836792369513378</v>
      </c>
      <c r="H31" s="21">
        <v>0.05</v>
      </c>
      <c r="I31" s="21">
        <f>+H31</f>
        <v>0.05</v>
      </c>
      <c r="J31" s="21">
        <f>+I31</f>
        <v>0.05</v>
      </c>
      <c r="K31" s="20">
        <f>+J31</f>
        <v>0.05</v>
      </c>
    </row>
    <row r="32" spans="1:18" x14ac:dyDescent="0.5">
      <c r="A32" s="28" t="s">
        <v>11</v>
      </c>
      <c r="B32" s="27">
        <v>2160</v>
      </c>
      <c r="C32" s="27">
        <v>0</v>
      </c>
      <c r="D32" s="27">
        <v>1430</v>
      </c>
      <c r="E32" s="27">
        <v>0</v>
      </c>
      <c r="F32" s="27"/>
      <c r="G32" s="26">
        <v>0</v>
      </c>
      <c r="H32" s="25">
        <f>+G32*(1+H33)</f>
        <v>0</v>
      </c>
      <c r="I32" s="25">
        <f>+H32*(1+I33)</f>
        <v>0</v>
      </c>
      <c r="J32" s="25">
        <f>+I32*(1+J33)</f>
        <v>0</v>
      </c>
      <c r="K32" s="24">
        <f>+J32*(1+K33)</f>
        <v>0</v>
      </c>
    </row>
    <row r="33" spans="1:11" s="15" customFormat="1" x14ac:dyDescent="0.5">
      <c r="A33" s="23" t="s">
        <v>9</v>
      </c>
      <c r="B33" s="22"/>
      <c r="C33" s="22"/>
      <c r="D33" s="22"/>
      <c r="E33" s="22"/>
      <c r="F33" s="22"/>
      <c r="G33" s="21"/>
      <c r="H33" s="21"/>
      <c r="I33" s="21"/>
      <c r="J33" s="21"/>
      <c r="K33" s="20"/>
    </row>
    <row r="34" spans="1:11" x14ac:dyDescent="0.5">
      <c r="A34" s="28" t="s">
        <v>10</v>
      </c>
      <c r="B34" s="27">
        <v>6600</v>
      </c>
      <c r="C34" s="27">
        <v>6300</v>
      </c>
      <c r="D34" s="27">
        <v>4500</v>
      </c>
      <c r="E34" s="27">
        <v>6300</v>
      </c>
      <c r="F34" s="27">
        <v>10800</v>
      </c>
      <c r="G34" s="26">
        <f>+'[1]2024 Budget'!H39</f>
        <v>10800</v>
      </c>
      <c r="H34" s="25">
        <f>+G34*(1+H35)</f>
        <v>10800</v>
      </c>
      <c r="I34" s="25">
        <f>+H34*(1+I35)</f>
        <v>10800</v>
      </c>
      <c r="J34" s="25">
        <f>+I34*(1+J35)</f>
        <v>10800</v>
      </c>
      <c r="K34" s="24">
        <f>+J34*(1+K35)</f>
        <v>10800</v>
      </c>
    </row>
    <row r="35" spans="1:11" s="15" customFormat="1" x14ac:dyDescent="0.5">
      <c r="A35" s="23" t="s">
        <v>9</v>
      </c>
      <c r="B35" s="22"/>
      <c r="C35" s="22">
        <f>+(C34-B34)/B34</f>
        <v>-4.5454545454545456E-2</v>
      </c>
      <c r="D35" s="22">
        <f>+(D34-C34)/C34</f>
        <v>-0.2857142857142857</v>
      </c>
      <c r="E35" s="22">
        <f>+(E34-D34)/D34</f>
        <v>0.4</v>
      </c>
      <c r="F35" s="22">
        <f>+(F34-E34)/E34</f>
        <v>0.7142857142857143</v>
      </c>
      <c r="G35" s="21">
        <f>+(G34-F34)/F34</f>
        <v>0</v>
      </c>
      <c r="H35" s="21">
        <v>0</v>
      </c>
      <c r="I35" s="21">
        <f>+H35</f>
        <v>0</v>
      </c>
      <c r="J35" s="21">
        <f>+I35</f>
        <v>0</v>
      </c>
      <c r="K35" s="20">
        <f>+J35</f>
        <v>0</v>
      </c>
    </row>
    <row r="36" spans="1:11" s="15" customFormat="1" x14ac:dyDescent="0.5">
      <c r="A36" s="19" t="s">
        <v>8</v>
      </c>
      <c r="B36" s="18">
        <f>+B4+B6+B10+B8+B14+B16+B18+B20+B22+B24+B26+B28+B32+B34</f>
        <v>191810</v>
      </c>
      <c r="C36" s="18">
        <f>+C4+C6+C10+C8+C14+C16+C18+C20+C22+C24+C26+C28+C32+C34</f>
        <v>218890</v>
      </c>
      <c r="D36" s="18">
        <f>+D4+D6+D10+D8+D14+D16+D18+D20+D22+D24+D26+D28+D32+D34</f>
        <v>254576</v>
      </c>
      <c r="E36" s="18">
        <f>+E4+E6+E10+E8+E14+E16+E18+E20+E22+E24+E26+E28+E32+E34+E30</f>
        <v>248153</v>
      </c>
      <c r="F36" s="18">
        <f>+F4+F6+F10+F8+F14+F16+F18+F20+F22+F24+F26+F28+F32+F34+F30</f>
        <v>273623</v>
      </c>
      <c r="G36" s="17">
        <f>+G4+G6+G10+G8+G14+G16+G18+G20+G22+G24+G26+G28+G32+G34+G30</f>
        <v>310375.23742449388</v>
      </c>
      <c r="H36" s="17">
        <f>+H4+H6+H10+H8+H14+H16+H18+H20+H22+H24+H26+H28+H32+H34+H30+H12</f>
        <v>386388.25405811548</v>
      </c>
      <c r="I36" s="17">
        <f>+I4+I6+I10+I8+I14+I16+I18+I20+I22+I24+I26+I28+I32+I34+I30+I12</f>
        <v>413970.56644540915</v>
      </c>
      <c r="J36" s="17">
        <f>+J4+J6+J10+J8+J14+J16+J18+J20+J22+J24+J26+J28+J32+J34+J30+J12</f>
        <v>429705.87416257325</v>
      </c>
      <c r="K36" s="16">
        <f>+K4+K6+K10+K8+K14+K16+K18+K20+K22+K24+K26+K28+K32+K34+K30+K12</f>
        <v>446692.26637293346</v>
      </c>
    </row>
    <row r="37" spans="1:11" x14ac:dyDescent="0.5">
      <c r="A37" s="14"/>
      <c r="B37" s="13"/>
      <c r="C37" s="12">
        <f>+(C36-B36)/B36</f>
        <v>0.14118137740472342</v>
      </c>
      <c r="D37" s="12">
        <f>+(D36-C36)/C36</f>
        <v>0.16303165973776784</v>
      </c>
      <c r="E37" s="12">
        <f>+(E36-D36)/D36</f>
        <v>-2.523018666331469E-2</v>
      </c>
      <c r="F37" s="12">
        <f>+(F36-E36)/E36</f>
        <v>0.10263829169907275</v>
      </c>
      <c r="G37" s="11">
        <f>+(G36-F36)/F36</f>
        <v>0.13431706188622258</v>
      </c>
      <c r="H37" s="11">
        <f>+(H36-G36)/G36</f>
        <v>0.24490683362622817</v>
      </c>
      <c r="I37" s="11">
        <f>+(I36-H36)/H36</f>
        <v>7.1384966022142851E-2</v>
      </c>
      <c r="J37" s="11">
        <f>+(J36-I36)/I36</f>
        <v>3.8010692045757175E-2</v>
      </c>
      <c r="K37" s="10">
        <f>+(K36-J36)/J36</f>
        <v>3.9530276944581964E-2</v>
      </c>
    </row>
    <row r="40" spans="1:11" hidden="1" x14ac:dyDescent="0.5">
      <c r="A40" s="9" t="s">
        <v>7</v>
      </c>
      <c r="B40" s="7">
        <v>313838</v>
      </c>
      <c r="C40" s="7">
        <v>340918</v>
      </c>
      <c r="D40" s="7">
        <v>376604</v>
      </c>
      <c r="E40" s="7">
        <v>368520</v>
      </c>
      <c r="F40" s="7">
        <v>390669</v>
      </c>
      <c r="G40" s="6">
        <f>+'[1]2024 Budget'!H43</f>
        <v>408677.75</v>
      </c>
      <c r="H40" s="6" t="s">
        <v>6</v>
      </c>
      <c r="I40" s="6"/>
    </row>
    <row r="41" spans="1:11" hidden="1" x14ac:dyDescent="0.5">
      <c r="A41" s="8" t="s">
        <v>5</v>
      </c>
      <c r="B41" s="7">
        <f>+'[1]Tot Dep'!C4</f>
        <v>122028</v>
      </c>
      <c r="C41" s="7">
        <f>+'[1]Tot Dep'!D4</f>
        <v>122028</v>
      </c>
      <c r="D41" s="7">
        <f>+'[1]Tot Dep'!E4</f>
        <v>122028</v>
      </c>
      <c r="E41" s="7">
        <f>+'[1]Tot Dep'!F4</f>
        <v>120367</v>
      </c>
      <c r="F41" s="7">
        <f>+'[1]Tot Dep'!G4</f>
        <v>117046</v>
      </c>
      <c r="G41" s="6">
        <f>+'[1]2024 Budget'!H41</f>
        <v>114045.75</v>
      </c>
      <c r="H41" s="6" t="s">
        <v>4</v>
      </c>
      <c r="I41" s="6"/>
    </row>
    <row r="42" spans="1:11" hidden="1" x14ac:dyDescent="0.5">
      <c r="A42" s="5" t="s">
        <v>3</v>
      </c>
      <c r="B42" s="3">
        <f>+B40-B41</f>
        <v>191810</v>
      </c>
      <c r="C42" s="3">
        <f>+C40-C41</f>
        <v>218890</v>
      </c>
      <c r="D42" s="3">
        <f>+D40-D41</f>
        <v>254576</v>
      </c>
      <c r="E42" s="3">
        <f>+E40-E41</f>
        <v>248153</v>
      </c>
      <c r="F42" s="3">
        <f>+F40-F41</f>
        <v>273623</v>
      </c>
      <c r="G42" s="3">
        <f>+G40-G41</f>
        <v>294632</v>
      </c>
      <c r="H42" s="3" t="s">
        <v>2</v>
      </c>
      <c r="I42" s="3"/>
    </row>
    <row r="43" spans="1:11" hidden="1" x14ac:dyDescent="0.5">
      <c r="A43" s="4" t="s">
        <v>1</v>
      </c>
      <c r="B43" s="3">
        <f>+B36-B42</f>
        <v>0</v>
      </c>
      <c r="C43" s="3">
        <f>+C36-C42</f>
        <v>0</v>
      </c>
      <c r="D43" s="3">
        <f>+D36-D42</f>
        <v>0</v>
      </c>
      <c r="E43" s="3">
        <f>+E36-E42</f>
        <v>0</v>
      </c>
      <c r="F43" s="3">
        <f>+F36-F42</f>
        <v>0</v>
      </c>
      <c r="G43" s="3">
        <f>+G36-G42</f>
        <v>15743.237424493884</v>
      </c>
    </row>
    <row r="44" spans="1:11" hidden="1" x14ac:dyDescent="0.5">
      <c r="H44" s="2" t="s">
        <v>0</v>
      </c>
    </row>
  </sheetData>
  <mergeCells count="3">
    <mergeCell ref="A2:K2"/>
    <mergeCell ref="M16:R18"/>
    <mergeCell ref="M26:R28"/>
  </mergeCells>
  <pageMargins left="0.7" right="0.7" top="0.75" bottom="0.75" header="0.3" footer="0.3"/>
  <pageSetup scale="52" fitToHeight="4" orientation="landscape" cellComments="asDisplayed" horizontalDpi="300" verticalDpi="300" r:id="rId1"/>
  <ignoredErrors>
    <ignoredError sqref="G6:K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 (2)</vt:lpstr>
      <vt:lpstr>'Exp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Buddy Petty</dc:creator>
  <cp:lastModifiedBy>Buddy Petty</cp:lastModifiedBy>
  <dcterms:created xsi:type="dcterms:W3CDTF">2024-06-12T20:38:45Z</dcterms:created>
  <dcterms:modified xsi:type="dcterms:W3CDTF">2024-06-12T20:56:32Z</dcterms:modified>
</cp:coreProperties>
</file>